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C:\Users\RachelMooney\Downloads\"/>
    </mc:Choice>
  </mc:AlternateContent>
  <xr:revisionPtr revIDLastSave="0" documentId="8_{CD70C63C-2FDA-451C-8E54-58871823D7D2}" xr6:coauthVersionLast="47" xr6:coauthVersionMax="47" xr10:uidLastSave="{00000000-0000-0000-0000-000000000000}"/>
  <bookViews>
    <workbookView xWindow="-110" yWindow="-110" windowWidth="19420" windowHeight="10420" tabRatio="806" firstSheet="11" activeTab="14" xr2:uid="{00000000-000D-0000-FFFF-FFFF00000000}"/>
  </bookViews>
  <sheets>
    <sheet name="I. Introducción" sheetId="18" r:id="rId1"/>
    <sheet name="II. Resumen" sheetId="3" r:id="rId2"/>
    <sheet name="III. Datos Entrada-BE" sheetId="6" r:id="rId3"/>
    <sheet name="IV. Datos Entrada-PE" sheetId="7" r:id="rId4"/>
    <sheet name="V. BE CH4-AS" sheetId="1" r:id="rId5"/>
    <sheet name="VI. BE CH4-nAS" sheetId="8" r:id="rId6"/>
    <sheet name="VII. Total BE CH4" sheetId="9" r:id="rId7"/>
    <sheet name="VIII. PE CH4(BCS)" sheetId="10" r:id="rId8"/>
    <sheet name="IX. PE CH4(V)" sheetId="11" r:id="rId9"/>
    <sheet name="X. PE CH4(EP)" sheetId="12" r:id="rId10"/>
    <sheet name="XI. PE CH4(nBCS)" sheetId="13" r:id="rId11"/>
    <sheet name="XII. Total PE CH4" sheetId="14" r:id="rId12"/>
    <sheet name="XIII. CO2" sheetId="15" r:id="rId13"/>
    <sheet name="XIV. Tablas de referencia" sheetId="4" r:id="rId14"/>
    <sheet name="XIV. Descripcion calculos" sheetId="16" r:id="rId15"/>
  </sheets>
  <definedNames>
    <definedName name="PCG">'XIV. Tablas de referencia'!$C$215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 l="1"/>
  <c r="C11" i="3"/>
  <c r="B102" i="6"/>
  <c r="C102" i="6"/>
  <c r="D102" i="6" s="1"/>
  <c r="D131" i="7" s="1"/>
  <c r="F131" i="7" s="1"/>
  <c r="B116" i="6"/>
  <c r="C116" i="6"/>
  <c r="C36" i="13" s="1"/>
  <c r="G31" i="6"/>
  <c r="G32" i="6"/>
  <c r="G33" i="6"/>
  <c r="G34" i="6"/>
  <c r="G35" i="6"/>
  <c r="G36" i="6"/>
  <c r="G37" i="6"/>
  <c r="G38" i="6"/>
  <c r="G39" i="6"/>
  <c r="G40" i="6"/>
  <c r="G41" i="6"/>
  <c r="G42" i="6"/>
  <c r="G43" i="6"/>
  <c r="D90" i="6"/>
  <c r="D219" i="13"/>
  <c r="B103" i="6"/>
  <c r="C103" i="6"/>
  <c r="D103" i="6" s="1"/>
  <c r="E74" i="8" s="1"/>
  <c r="B117" i="6"/>
  <c r="C117" i="6"/>
  <c r="E90" i="6"/>
  <c r="D220" i="13"/>
  <c r="B104" i="6"/>
  <c r="C104" i="6"/>
  <c r="D104" i="6" s="1"/>
  <c r="E145" i="8" s="1"/>
  <c r="B118" i="6"/>
  <c r="C118" i="6"/>
  <c r="C76" i="13" s="1"/>
  <c r="F90" i="6"/>
  <c r="D221" i="13"/>
  <c r="B105" i="6"/>
  <c r="C105" i="6"/>
  <c r="D105" i="6" s="1"/>
  <c r="E146" i="8" s="1"/>
  <c r="B119" i="6"/>
  <c r="C119" i="6"/>
  <c r="C96" i="13" s="1"/>
  <c r="G90" i="6"/>
  <c r="D222" i="13"/>
  <c r="B106" i="6"/>
  <c r="C106" i="6"/>
  <c r="D106" i="6" s="1"/>
  <c r="B120" i="6"/>
  <c r="C120" i="6"/>
  <c r="C116" i="13" s="1"/>
  <c r="H90" i="6"/>
  <c r="D223" i="13"/>
  <c r="B107" i="6"/>
  <c r="C107" i="6"/>
  <c r="D107" i="6" s="1"/>
  <c r="B121" i="6"/>
  <c r="C121" i="6"/>
  <c r="C136" i="13" s="1"/>
  <c r="I90" i="6"/>
  <c r="D224" i="13"/>
  <c r="B108" i="6"/>
  <c r="C108" i="6"/>
  <c r="D108" i="6" s="1"/>
  <c r="E23" i="8" s="1"/>
  <c r="C155" i="13" s="1"/>
  <c r="B122" i="6"/>
  <c r="C122" i="6"/>
  <c r="C156" i="13" s="1"/>
  <c r="J90" i="6"/>
  <c r="D225" i="13"/>
  <c r="B109" i="6"/>
  <c r="C109" i="6"/>
  <c r="D109" i="6" s="1"/>
  <c r="E24" i="8" s="1"/>
  <c r="B123" i="6"/>
  <c r="C123" i="6"/>
  <c r="C176" i="13" s="1"/>
  <c r="K90" i="6"/>
  <c r="D226" i="13"/>
  <c r="B110" i="6"/>
  <c r="C110" i="6"/>
  <c r="D110" i="6" s="1"/>
  <c r="C451" i="1" s="1"/>
  <c r="B124" i="6"/>
  <c r="C124" i="6"/>
  <c r="G95" i="8" s="1"/>
  <c r="L90" i="6"/>
  <c r="D227" i="13"/>
  <c r="B101" i="6"/>
  <c r="C101" i="6"/>
  <c r="D101" i="6" s="1"/>
  <c r="B115" i="6"/>
  <c r="C115" i="6"/>
  <c r="G114" i="8" s="1"/>
  <c r="C90" i="6"/>
  <c r="D218" i="13"/>
  <c r="C130" i="7"/>
  <c r="C131" i="7"/>
  <c r="C132" i="7"/>
  <c r="C133" i="7"/>
  <c r="C134" i="7"/>
  <c r="C135" i="7"/>
  <c r="C136" i="7"/>
  <c r="C137" i="7"/>
  <c r="C138" i="7"/>
  <c r="C139" i="7"/>
  <c r="B144" i="7"/>
  <c r="C14" i="12" s="1"/>
  <c r="D144" i="7"/>
  <c r="D14" i="12" s="1"/>
  <c r="I16" i="11"/>
  <c r="I17" i="11"/>
  <c r="I18" i="11"/>
  <c r="I19" i="11"/>
  <c r="I20" i="11"/>
  <c r="I21" i="11"/>
  <c r="I22" i="11"/>
  <c r="I23" i="11"/>
  <c r="I24" i="11"/>
  <c r="I25" i="11"/>
  <c r="I26" i="11"/>
  <c r="I15" i="11"/>
  <c r="B163" i="6"/>
  <c r="C163" i="6"/>
  <c r="F160" i="8" s="1"/>
  <c r="C156" i="8"/>
  <c r="D156" i="8"/>
  <c r="C157" i="8"/>
  <c r="D157" i="8"/>
  <c r="C158" i="8"/>
  <c r="D158" i="8"/>
  <c r="C159" i="8"/>
  <c r="D159" i="8"/>
  <c r="C160" i="8"/>
  <c r="D160" i="8"/>
  <c r="C161" i="8"/>
  <c r="D161" i="8"/>
  <c r="C162" i="8"/>
  <c r="D162" i="8"/>
  <c r="C163" i="8"/>
  <c r="D163" i="8"/>
  <c r="C164" i="8"/>
  <c r="D164" i="8"/>
  <c r="C165" i="8"/>
  <c r="D165" i="8"/>
  <c r="B162" i="6"/>
  <c r="C162" i="6"/>
  <c r="F150" i="8" s="1"/>
  <c r="C142" i="8"/>
  <c r="D142" i="8"/>
  <c r="C143" i="8"/>
  <c r="D143" i="8"/>
  <c r="C144" i="8"/>
  <c r="D144" i="8"/>
  <c r="C145" i="8"/>
  <c r="D145" i="8"/>
  <c r="C146" i="8"/>
  <c r="D146" i="8"/>
  <c r="C147" i="8"/>
  <c r="D147" i="8"/>
  <c r="C148" i="8"/>
  <c r="D148" i="8"/>
  <c r="C149" i="8"/>
  <c r="D149" i="8"/>
  <c r="C150" i="8"/>
  <c r="D150" i="8"/>
  <c r="C151" i="8"/>
  <c r="D151" i="8"/>
  <c r="B161" i="6"/>
  <c r="C161" i="6"/>
  <c r="F128" i="8" s="1"/>
  <c r="C128" i="8"/>
  <c r="D128" i="8"/>
  <c r="C129" i="8"/>
  <c r="D129" i="8"/>
  <c r="C130" i="8"/>
  <c r="D130" i="8"/>
  <c r="C131" i="8"/>
  <c r="D131" i="8"/>
  <c r="C132" i="8"/>
  <c r="D132" i="8"/>
  <c r="C133" i="8"/>
  <c r="D133" i="8"/>
  <c r="C134" i="8"/>
  <c r="D134" i="8"/>
  <c r="C135" i="8"/>
  <c r="D135" i="8"/>
  <c r="C136" i="8"/>
  <c r="D136" i="8"/>
  <c r="C137" i="8"/>
  <c r="D137" i="8"/>
  <c r="B160" i="6"/>
  <c r="C160" i="6"/>
  <c r="F119" i="8" s="1"/>
  <c r="C114" i="8"/>
  <c r="D114" i="8"/>
  <c r="C115" i="8"/>
  <c r="D115" i="8"/>
  <c r="G116" i="8"/>
  <c r="C116" i="8"/>
  <c r="D116" i="8"/>
  <c r="C117" i="8"/>
  <c r="D117" i="8"/>
  <c r="C118" i="8"/>
  <c r="D118" i="8"/>
  <c r="E119" i="8"/>
  <c r="C119" i="8"/>
  <c r="D119" i="8"/>
  <c r="G120" i="8"/>
  <c r="C120" i="8"/>
  <c r="D120" i="8"/>
  <c r="C121" i="8"/>
  <c r="D121" i="8"/>
  <c r="E122" i="8"/>
  <c r="C122" i="8"/>
  <c r="D122" i="8"/>
  <c r="C123" i="8"/>
  <c r="D123" i="8"/>
  <c r="B159" i="6"/>
  <c r="C159" i="6"/>
  <c r="F100" i="8" s="1"/>
  <c r="C100" i="8"/>
  <c r="D100" i="8"/>
  <c r="C101" i="8"/>
  <c r="D101" i="8"/>
  <c r="G102" i="8"/>
  <c r="C102" i="8"/>
  <c r="D102" i="8"/>
  <c r="C103" i="8"/>
  <c r="D103" i="8"/>
  <c r="C104" i="8"/>
  <c r="D104" i="8"/>
  <c r="E105" i="8"/>
  <c r="C105" i="8"/>
  <c r="D105" i="8"/>
  <c r="G106" i="8"/>
  <c r="C106" i="8"/>
  <c r="D106" i="8"/>
  <c r="C107" i="8"/>
  <c r="D107" i="8"/>
  <c r="C108" i="8"/>
  <c r="D108" i="8"/>
  <c r="C109" i="8"/>
  <c r="D109" i="8"/>
  <c r="B158" i="6"/>
  <c r="C158" i="6"/>
  <c r="F86" i="8" s="1"/>
  <c r="C86" i="8"/>
  <c r="D86" i="8"/>
  <c r="C87" i="8"/>
  <c r="D87" i="8"/>
  <c r="G88" i="8"/>
  <c r="C88" i="8"/>
  <c r="D88" i="8"/>
  <c r="C89" i="8"/>
  <c r="D89" i="8"/>
  <c r="C90" i="8"/>
  <c r="D90" i="8"/>
  <c r="E91" i="8"/>
  <c r="C91" i="8"/>
  <c r="D91" i="8"/>
  <c r="G92" i="8"/>
  <c r="C92" i="8"/>
  <c r="D92" i="8"/>
  <c r="C93" i="8"/>
  <c r="D93" i="8"/>
  <c r="C94" i="8"/>
  <c r="D94" i="8"/>
  <c r="C95" i="8"/>
  <c r="D95" i="8"/>
  <c r="B157" i="6"/>
  <c r="C157" i="6"/>
  <c r="F72" i="8" s="1"/>
  <c r="C72" i="8"/>
  <c r="D72" i="8"/>
  <c r="C73" i="8"/>
  <c r="D73" i="8"/>
  <c r="C74" i="8"/>
  <c r="D74" i="8"/>
  <c r="C75" i="8"/>
  <c r="D75" i="8"/>
  <c r="C76" i="8"/>
  <c r="D76" i="8"/>
  <c r="C77" i="8"/>
  <c r="D77" i="8"/>
  <c r="G78" i="8"/>
  <c r="C78" i="8"/>
  <c r="D78" i="8"/>
  <c r="C79" i="8"/>
  <c r="D79" i="8"/>
  <c r="C80" i="8"/>
  <c r="D80" i="8"/>
  <c r="C81" i="8"/>
  <c r="D81" i="8"/>
  <c r="B156" i="6"/>
  <c r="C156" i="6"/>
  <c r="F58" i="8" s="1"/>
  <c r="C58" i="8"/>
  <c r="D58" i="8"/>
  <c r="C59" i="8"/>
  <c r="D59" i="8"/>
  <c r="C60" i="8"/>
  <c r="D60" i="8"/>
  <c r="C61" i="8"/>
  <c r="D61" i="8"/>
  <c r="C62" i="8"/>
  <c r="D62" i="8"/>
  <c r="C63" i="8"/>
  <c r="D63" i="8"/>
  <c r="G64" i="8"/>
  <c r="C64" i="8"/>
  <c r="D64" i="8"/>
  <c r="C65" i="8"/>
  <c r="D65" i="8"/>
  <c r="C66" i="8"/>
  <c r="D66" i="8"/>
  <c r="C67" i="8"/>
  <c r="D67" i="8"/>
  <c r="B155" i="6"/>
  <c r="C155" i="6"/>
  <c r="F45" i="8" s="1"/>
  <c r="C44" i="8"/>
  <c r="D44" i="8"/>
  <c r="C45" i="8"/>
  <c r="D45" i="8"/>
  <c r="C46" i="8"/>
  <c r="D46" i="8"/>
  <c r="C47" i="8"/>
  <c r="D47" i="8"/>
  <c r="C48" i="8"/>
  <c r="D48" i="8"/>
  <c r="C49" i="8"/>
  <c r="D49" i="8"/>
  <c r="G50" i="8"/>
  <c r="C50" i="8"/>
  <c r="D50" i="8"/>
  <c r="C51" i="8"/>
  <c r="D51" i="8"/>
  <c r="C52" i="8"/>
  <c r="D52" i="8"/>
  <c r="C53" i="8"/>
  <c r="D53" i="8"/>
  <c r="B154" i="6"/>
  <c r="C154" i="6"/>
  <c r="F30" i="8" s="1"/>
  <c r="C30" i="8"/>
  <c r="D30" i="8"/>
  <c r="C31" i="8"/>
  <c r="D31" i="8"/>
  <c r="C32" i="8"/>
  <c r="D32" i="8"/>
  <c r="C33" i="8"/>
  <c r="D33" i="8"/>
  <c r="E34" i="8"/>
  <c r="C34" i="8"/>
  <c r="D34" i="8"/>
  <c r="C35" i="8"/>
  <c r="D35" i="8"/>
  <c r="G36" i="8"/>
  <c r="C36" i="8"/>
  <c r="D36" i="8"/>
  <c r="C37" i="8"/>
  <c r="D37" i="8"/>
  <c r="E38" i="8"/>
  <c r="C38" i="8"/>
  <c r="D38" i="8"/>
  <c r="G39" i="8"/>
  <c r="C39" i="8"/>
  <c r="D39" i="8"/>
  <c r="B153" i="6"/>
  <c r="C153" i="6"/>
  <c r="F16" i="8" s="1"/>
  <c r="G16" i="8"/>
  <c r="C16" i="8"/>
  <c r="D16" i="8"/>
  <c r="C17" i="8"/>
  <c r="D17" i="8"/>
  <c r="C18" i="8"/>
  <c r="D18" i="8"/>
  <c r="C19" i="8"/>
  <c r="D19" i="8"/>
  <c r="C20" i="8"/>
  <c r="D20" i="8"/>
  <c r="G21" i="8"/>
  <c r="C21" i="8"/>
  <c r="D21" i="8"/>
  <c r="G22" i="8"/>
  <c r="C22" i="8"/>
  <c r="D22" i="8"/>
  <c r="C23" i="8"/>
  <c r="D23" i="8"/>
  <c r="C24" i="8"/>
  <c r="D24" i="8"/>
  <c r="C25" i="8"/>
  <c r="D25" i="8"/>
  <c r="I478" i="1"/>
  <c r="J478" i="1" s="1"/>
  <c r="I479" i="1"/>
  <c r="J479" i="1" s="1"/>
  <c r="I480" i="1"/>
  <c r="I481" i="1"/>
  <c r="J481" i="1" s="1"/>
  <c r="I482" i="1"/>
  <c r="J482" i="1" s="1"/>
  <c r="I483" i="1"/>
  <c r="J483" i="1" s="1"/>
  <c r="I484" i="1"/>
  <c r="J484" i="1" s="1"/>
  <c r="I485" i="1"/>
  <c r="J485" i="1" s="1"/>
  <c r="I486" i="1"/>
  <c r="J486" i="1" s="1"/>
  <c r="I487" i="1"/>
  <c r="J487" i="1" s="1"/>
  <c r="I488" i="1"/>
  <c r="J488" i="1" s="1"/>
  <c r="I489" i="1"/>
  <c r="J489" i="1" s="1"/>
  <c r="I430" i="1"/>
  <c r="J430" i="1" s="1"/>
  <c r="I431" i="1"/>
  <c r="J431" i="1" s="1"/>
  <c r="I432" i="1"/>
  <c r="J432" i="1" s="1"/>
  <c r="I433" i="1"/>
  <c r="J433" i="1" s="1"/>
  <c r="I434" i="1"/>
  <c r="J434" i="1" s="1"/>
  <c r="I435" i="1"/>
  <c r="J435" i="1" s="1"/>
  <c r="I436" i="1"/>
  <c r="J436" i="1" s="1"/>
  <c r="I437" i="1"/>
  <c r="J437" i="1" s="1"/>
  <c r="I438" i="1"/>
  <c r="J438" i="1" s="1"/>
  <c r="I439" i="1"/>
  <c r="J439" i="1" s="1"/>
  <c r="I440" i="1"/>
  <c r="J440" i="1" s="1"/>
  <c r="I441" i="1"/>
  <c r="J441" i="1" s="1"/>
  <c r="I382" i="1"/>
  <c r="J382" i="1" s="1"/>
  <c r="I383" i="1"/>
  <c r="J383" i="1" s="1"/>
  <c r="I384" i="1"/>
  <c r="J384" i="1" s="1"/>
  <c r="I385" i="1"/>
  <c r="J385" i="1" s="1"/>
  <c r="I386" i="1"/>
  <c r="J386" i="1" s="1"/>
  <c r="I387" i="1"/>
  <c r="J387" i="1" s="1"/>
  <c r="I388" i="1"/>
  <c r="J388" i="1" s="1"/>
  <c r="I389" i="1"/>
  <c r="J389" i="1" s="1"/>
  <c r="I390" i="1"/>
  <c r="J390" i="1" s="1"/>
  <c r="I391" i="1"/>
  <c r="J391" i="1" s="1"/>
  <c r="I392" i="1"/>
  <c r="J392" i="1" s="1"/>
  <c r="I393" i="1"/>
  <c r="J393" i="1" s="1"/>
  <c r="I335" i="1"/>
  <c r="J335" i="1" s="1"/>
  <c r="I336" i="1"/>
  <c r="J336" i="1" s="1"/>
  <c r="I337" i="1"/>
  <c r="J337" i="1" s="1"/>
  <c r="I338" i="1"/>
  <c r="J338" i="1" s="1"/>
  <c r="I339" i="1"/>
  <c r="J339" i="1" s="1"/>
  <c r="I340" i="1"/>
  <c r="J340" i="1" s="1"/>
  <c r="I341" i="1"/>
  <c r="J341" i="1" s="1"/>
  <c r="I342" i="1"/>
  <c r="J342" i="1" s="1"/>
  <c r="I343" i="1"/>
  <c r="J343" i="1" s="1"/>
  <c r="I344" i="1"/>
  <c r="J344" i="1" s="1"/>
  <c r="I345" i="1"/>
  <c r="J345" i="1" s="1"/>
  <c r="I346" i="1"/>
  <c r="J346" i="1" s="1"/>
  <c r="I285" i="1"/>
  <c r="J285" i="1" s="1"/>
  <c r="I286" i="1"/>
  <c r="J286" i="1" s="1"/>
  <c r="I287" i="1"/>
  <c r="J287" i="1" s="1"/>
  <c r="I288" i="1"/>
  <c r="J288" i="1" s="1"/>
  <c r="I289" i="1"/>
  <c r="J289" i="1" s="1"/>
  <c r="I290" i="1"/>
  <c r="J290" i="1" s="1"/>
  <c r="I291" i="1"/>
  <c r="J291" i="1" s="1"/>
  <c r="I292" i="1"/>
  <c r="J292" i="1" s="1"/>
  <c r="I293" i="1"/>
  <c r="J293" i="1" s="1"/>
  <c r="I294" i="1"/>
  <c r="J294" i="1" s="1"/>
  <c r="I295" i="1"/>
  <c r="J295" i="1" s="1"/>
  <c r="I296" i="1"/>
  <c r="J29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93" i="1"/>
  <c r="J93" i="1" s="1"/>
  <c r="I94" i="1"/>
  <c r="J94" i="1" s="1"/>
  <c r="I95" i="1"/>
  <c r="I96" i="1"/>
  <c r="J96" i="1" s="1"/>
  <c r="I97" i="1"/>
  <c r="J97" i="1" s="1"/>
  <c r="I98" i="1"/>
  <c r="J98" i="1" s="1"/>
  <c r="I99" i="1"/>
  <c r="J99" i="1" s="1"/>
  <c r="I100" i="1"/>
  <c r="J100" i="1" s="1"/>
  <c r="I101" i="1"/>
  <c r="J101" i="1" s="1"/>
  <c r="I102" i="1"/>
  <c r="J102" i="1" s="1"/>
  <c r="I103" i="1"/>
  <c r="J103" i="1" s="1"/>
  <c r="I104" i="1"/>
  <c r="J104"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H50" i="7"/>
  <c r="I15" i="10" s="1"/>
  <c r="G15" i="10"/>
  <c r="H51" i="7"/>
  <c r="I16" i="10" s="1"/>
  <c r="G16" i="10"/>
  <c r="H52" i="7"/>
  <c r="I17" i="10" s="1"/>
  <c r="L17" i="10" s="1"/>
  <c r="M17" i="10" s="1"/>
  <c r="G17" i="10"/>
  <c r="H53" i="7"/>
  <c r="I18" i="10" s="1"/>
  <c r="G18" i="10"/>
  <c r="H54" i="7"/>
  <c r="I19" i="10" s="1"/>
  <c r="G19" i="10"/>
  <c r="H55" i="7"/>
  <c r="I20" i="10" s="1"/>
  <c r="L20" i="10" s="1"/>
  <c r="M20" i="10" s="1"/>
  <c r="G20" i="10"/>
  <c r="H56" i="7"/>
  <c r="I21" i="10" s="1"/>
  <c r="L21" i="10" s="1"/>
  <c r="M21" i="10" s="1"/>
  <c r="G21" i="10"/>
  <c r="H57" i="7"/>
  <c r="I22" i="10" s="1"/>
  <c r="J22" i="10" s="1"/>
  <c r="K22" i="10" s="1"/>
  <c r="G22" i="10"/>
  <c r="H58" i="7"/>
  <c r="I23" i="10" s="1"/>
  <c r="G23" i="10"/>
  <c r="H59" i="7"/>
  <c r="I24" i="10" s="1"/>
  <c r="G24" i="10"/>
  <c r="H60" i="7"/>
  <c r="I25" i="10" s="1"/>
  <c r="L25" i="10" s="1"/>
  <c r="M25" i="10" s="1"/>
  <c r="G25" i="10"/>
  <c r="H49" i="7"/>
  <c r="I14" i="10" s="1"/>
  <c r="G14" i="10"/>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E58" i="6"/>
  <c r="C68" i="1"/>
  <c r="D68" i="1"/>
  <c r="E59" i="6"/>
  <c r="B68" i="1"/>
  <c r="C69" i="1"/>
  <c r="D69" i="1"/>
  <c r="E60" i="6"/>
  <c r="B69" i="1"/>
  <c r="C70" i="1"/>
  <c r="D70" i="1"/>
  <c r="E61" i="6"/>
  <c r="B70" i="1"/>
  <c r="C71" i="1"/>
  <c r="D71" i="1"/>
  <c r="E62" i="6"/>
  <c r="B71" i="1"/>
  <c r="C72" i="1"/>
  <c r="D72" i="1"/>
  <c r="E63" i="6"/>
  <c r="B72" i="1"/>
  <c r="C73" i="1"/>
  <c r="D73" i="1"/>
  <c r="E64" i="6"/>
  <c r="B73" i="1"/>
  <c r="C74" i="1"/>
  <c r="D74" i="1"/>
  <c r="E65" i="6"/>
  <c r="B74" i="1"/>
  <c r="C75" i="1"/>
  <c r="D75" i="1"/>
  <c r="E66" i="6"/>
  <c r="B75" i="1"/>
  <c r="C76" i="1"/>
  <c r="D76" i="1"/>
  <c r="I77" i="1"/>
  <c r="J77" i="1" s="1"/>
  <c r="I78" i="1"/>
  <c r="J78" i="1" s="1"/>
  <c r="I79" i="1"/>
  <c r="J79" i="1" s="1"/>
  <c r="I117" i="1"/>
  <c r="J117" i="1" s="1"/>
  <c r="I118" i="1"/>
  <c r="I119" i="1"/>
  <c r="J119" i="1" s="1"/>
  <c r="I120" i="1"/>
  <c r="J120" i="1" s="1"/>
  <c r="I121" i="1"/>
  <c r="J121" i="1" s="1"/>
  <c r="I122" i="1"/>
  <c r="J122" i="1" s="1"/>
  <c r="I123" i="1"/>
  <c r="J123" i="1" s="1"/>
  <c r="I124" i="1"/>
  <c r="J124" i="1" s="1"/>
  <c r="I125" i="1"/>
  <c r="J125" i="1" s="1"/>
  <c r="I126" i="1"/>
  <c r="J126" i="1" s="1"/>
  <c r="I127" i="1"/>
  <c r="J127" i="1" s="1"/>
  <c r="I128" i="1"/>
  <c r="J128"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212" i="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61" i="1"/>
  <c r="J261" i="1" s="1"/>
  <c r="I262" i="1"/>
  <c r="J262" i="1" s="1"/>
  <c r="I263" i="1"/>
  <c r="J263" i="1" s="1"/>
  <c r="I264" i="1"/>
  <c r="I265" i="1"/>
  <c r="J265" i="1" s="1"/>
  <c r="I266" i="1"/>
  <c r="J266" i="1" s="1"/>
  <c r="I267" i="1"/>
  <c r="J267" i="1" s="1"/>
  <c r="I268" i="1"/>
  <c r="J268" i="1" s="1"/>
  <c r="I269" i="1"/>
  <c r="J269" i="1" s="1"/>
  <c r="I270" i="1"/>
  <c r="J270" i="1" s="1"/>
  <c r="I271" i="1"/>
  <c r="J271" i="1" s="1"/>
  <c r="I272" i="1"/>
  <c r="J272" i="1" s="1"/>
  <c r="I311" i="1"/>
  <c r="J311" i="1" s="1"/>
  <c r="I312" i="1"/>
  <c r="J312" i="1" s="1"/>
  <c r="I313" i="1"/>
  <c r="J313" i="1" s="1"/>
  <c r="I314" i="1"/>
  <c r="J314" i="1" s="1"/>
  <c r="I315" i="1"/>
  <c r="J315" i="1" s="1"/>
  <c r="I316" i="1"/>
  <c r="J316" i="1" s="1"/>
  <c r="I317" i="1"/>
  <c r="J317" i="1" s="1"/>
  <c r="I318" i="1"/>
  <c r="J318" i="1" s="1"/>
  <c r="I319" i="1"/>
  <c r="J319" i="1" s="1"/>
  <c r="I320" i="1"/>
  <c r="J320" i="1" s="1"/>
  <c r="I321" i="1"/>
  <c r="J321" i="1" s="1"/>
  <c r="I322" i="1"/>
  <c r="J322" i="1" s="1"/>
  <c r="I358" i="1"/>
  <c r="J358" i="1" s="1"/>
  <c r="I359" i="1"/>
  <c r="J359" i="1" s="1"/>
  <c r="I360" i="1"/>
  <c r="J360" i="1" s="1"/>
  <c r="I361" i="1"/>
  <c r="J361" i="1" s="1"/>
  <c r="I362" i="1"/>
  <c r="J362" i="1" s="1"/>
  <c r="I363" i="1"/>
  <c r="J363" i="1" s="1"/>
  <c r="I364" i="1"/>
  <c r="J364" i="1" s="1"/>
  <c r="I365" i="1"/>
  <c r="J365" i="1" s="1"/>
  <c r="I366" i="1"/>
  <c r="J366" i="1" s="1"/>
  <c r="I367" i="1"/>
  <c r="J367" i="1" s="1"/>
  <c r="I368" i="1"/>
  <c r="J368" i="1" s="1"/>
  <c r="I369" i="1"/>
  <c r="J369" i="1" s="1"/>
  <c r="I406" i="1"/>
  <c r="J406" i="1" s="1"/>
  <c r="I407" i="1"/>
  <c r="J407" i="1" s="1"/>
  <c r="I408" i="1"/>
  <c r="J408" i="1" s="1"/>
  <c r="I409" i="1"/>
  <c r="J409" i="1" s="1"/>
  <c r="I410" i="1"/>
  <c r="J410" i="1" s="1"/>
  <c r="I411" i="1"/>
  <c r="J411" i="1" s="1"/>
  <c r="I412" i="1"/>
  <c r="J412" i="1" s="1"/>
  <c r="I413" i="1"/>
  <c r="J413" i="1" s="1"/>
  <c r="I414" i="1"/>
  <c r="J414" i="1" s="1"/>
  <c r="I415" i="1"/>
  <c r="J415" i="1" s="1"/>
  <c r="I416" i="1"/>
  <c r="J416" i="1" s="1"/>
  <c r="I417" i="1"/>
  <c r="J417" i="1" s="1"/>
  <c r="I454" i="1"/>
  <c r="J454" i="1" s="1"/>
  <c r="I455" i="1"/>
  <c r="J455" i="1" s="1"/>
  <c r="I456" i="1"/>
  <c r="J456" i="1" s="1"/>
  <c r="I457" i="1"/>
  <c r="J457" i="1" s="1"/>
  <c r="I458" i="1"/>
  <c r="J458" i="1" s="1"/>
  <c r="I459" i="1"/>
  <c r="J459" i="1" s="1"/>
  <c r="I460" i="1"/>
  <c r="J460" i="1" s="1"/>
  <c r="I461" i="1"/>
  <c r="J461" i="1" s="1"/>
  <c r="I462" i="1"/>
  <c r="J462" i="1" s="1"/>
  <c r="I463" i="1"/>
  <c r="J463" i="1" s="1"/>
  <c r="I464" i="1"/>
  <c r="J464" i="1" s="1"/>
  <c r="I465" i="1"/>
  <c r="J465" i="1" s="1"/>
  <c r="J480" i="1"/>
  <c r="C117" i="1"/>
  <c r="D117" i="1"/>
  <c r="B117" i="1"/>
  <c r="C118" i="1"/>
  <c r="D118" i="1"/>
  <c r="B118" i="1"/>
  <c r="C119" i="1"/>
  <c r="D119" i="1"/>
  <c r="B119" i="1"/>
  <c r="C120" i="1"/>
  <c r="D120" i="1"/>
  <c r="B120" i="1"/>
  <c r="C121" i="1"/>
  <c r="H14" i="10"/>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E31" i="13"/>
  <c r="C39" i="13"/>
  <c r="D39" i="13"/>
  <c r="E39" i="13"/>
  <c r="C40" i="13"/>
  <c r="D40" i="13"/>
  <c r="E40"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E51" i="13"/>
  <c r="C59" i="13"/>
  <c r="D59" i="13"/>
  <c r="E59" i="13"/>
  <c r="C60" i="13"/>
  <c r="D60" i="13"/>
  <c r="E60" i="13"/>
  <c r="C61" i="13"/>
  <c r="D61" i="13"/>
  <c r="E61" i="13"/>
  <c r="C62" i="13"/>
  <c r="D62" i="13"/>
  <c r="E62" i="13"/>
  <c r="C63" i="13"/>
  <c r="D63" i="13"/>
  <c r="E63" i="13"/>
  <c r="C64" i="13"/>
  <c r="D64" i="13"/>
  <c r="E64" i="13"/>
  <c r="C65" i="13"/>
  <c r="D65" i="13"/>
  <c r="E65" i="13"/>
  <c r="C66" i="13"/>
  <c r="D66" i="13"/>
  <c r="E66" i="13"/>
  <c r="C67" i="13"/>
  <c r="D67" i="13"/>
  <c r="E67" i="13"/>
  <c r="C68" i="13"/>
  <c r="D68" i="13"/>
  <c r="E68" i="13"/>
  <c r="C69" i="13"/>
  <c r="D69" i="13"/>
  <c r="E69" i="13"/>
  <c r="C70" i="13"/>
  <c r="D70" i="13"/>
  <c r="E70" i="13"/>
  <c r="E71" i="13"/>
  <c r="C79" i="13"/>
  <c r="D79" i="13"/>
  <c r="E79" i="13"/>
  <c r="C80" i="13"/>
  <c r="D80" i="13"/>
  <c r="E80" i="13"/>
  <c r="C81" i="13"/>
  <c r="D81" i="13"/>
  <c r="E81" i="13"/>
  <c r="C82" i="13"/>
  <c r="D82" i="13"/>
  <c r="E82" i="13"/>
  <c r="C83" i="13"/>
  <c r="D83" i="13"/>
  <c r="E83" i="13"/>
  <c r="C84" i="13"/>
  <c r="D84" i="13"/>
  <c r="E84" i="13"/>
  <c r="C85" i="13"/>
  <c r="D85" i="13"/>
  <c r="E85" i="13"/>
  <c r="C86" i="13"/>
  <c r="D86" i="13"/>
  <c r="E86" i="13"/>
  <c r="C87" i="13"/>
  <c r="D87" i="13"/>
  <c r="E87" i="13"/>
  <c r="C88" i="13"/>
  <c r="D88" i="13"/>
  <c r="E88" i="13"/>
  <c r="C89" i="13"/>
  <c r="D89" i="13"/>
  <c r="E89" i="13"/>
  <c r="C90" i="13"/>
  <c r="D90" i="13"/>
  <c r="E90" i="13"/>
  <c r="E91" i="13"/>
  <c r="C99" i="13"/>
  <c r="D99" i="13"/>
  <c r="E99" i="13"/>
  <c r="C100" i="13"/>
  <c r="D100" i="13"/>
  <c r="E100" i="13"/>
  <c r="C101" i="13"/>
  <c r="D101" i="13"/>
  <c r="E101" i="13"/>
  <c r="C102" i="13"/>
  <c r="D102" i="13"/>
  <c r="E102" i="13"/>
  <c r="C103" i="13"/>
  <c r="D103" i="13"/>
  <c r="E103" i="13"/>
  <c r="C104" i="13"/>
  <c r="D104" i="13"/>
  <c r="E104" i="13"/>
  <c r="C105" i="13"/>
  <c r="D105" i="13"/>
  <c r="E105" i="13"/>
  <c r="C106" i="13"/>
  <c r="D106" i="13"/>
  <c r="E106" i="13"/>
  <c r="C107" i="13"/>
  <c r="D107" i="13"/>
  <c r="E107" i="13"/>
  <c r="C108" i="13"/>
  <c r="D108" i="13"/>
  <c r="E108" i="13"/>
  <c r="C109" i="13"/>
  <c r="D109" i="13"/>
  <c r="E109" i="13"/>
  <c r="C110" i="13"/>
  <c r="D110" i="13"/>
  <c r="E110" i="13"/>
  <c r="E111" i="13"/>
  <c r="C119" i="13"/>
  <c r="D119" i="13"/>
  <c r="E119" i="13"/>
  <c r="C120" i="13"/>
  <c r="D120" i="13"/>
  <c r="E120" i="13"/>
  <c r="C121" i="13"/>
  <c r="D121" i="13"/>
  <c r="E121" i="13"/>
  <c r="C122" i="13"/>
  <c r="D122" i="13"/>
  <c r="E122" i="13"/>
  <c r="C123" i="13"/>
  <c r="D123" i="13"/>
  <c r="E123" i="13"/>
  <c r="C124" i="13"/>
  <c r="D124" i="13"/>
  <c r="E124" i="13"/>
  <c r="C125" i="13"/>
  <c r="D125" i="13"/>
  <c r="E125" i="13"/>
  <c r="C126" i="13"/>
  <c r="D126" i="13"/>
  <c r="E126" i="13"/>
  <c r="C127" i="13"/>
  <c r="D127" i="13"/>
  <c r="E127" i="13"/>
  <c r="C128" i="13"/>
  <c r="D128" i="13"/>
  <c r="E128" i="13"/>
  <c r="C129" i="13"/>
  <c r="D129" i="13"/>
  <c r="E129" i="13"/>
  <c r="C130" i="13"/>
  <c r="D130" i="13"/>
  <c r="E130" i="13"/>
  <c r="E131" i="13"/>
  <c r="C139" i="13"/>
  <c r="D139" i="13"/>
  <c r="E139" i="13"/>
  <c r="C140" i="13"/>
  <c r="D140" i="13"/>
  <c r="E140" i="13"/>
  <c r="C141" i="13"/>
  <c r="D141" i="13"/>
  <c r="E141" i="13"/>
  <c r="C142" i="13"/>
  <c r="D142" i="13"/>
  <c r="E142" i="13"/>
  <c r="C143" i="13"/>
  <c r="D143" i="13"/>
  <c r="E143" i="13"/>
  <c r="C144" i="13"/>
  <c r="D144" i="13"/>
  <c r="E144" i="13"/>
  <c r="C145" i="13"/>
  <c r="D145" i="13"/>
  <c r="E145" i="13"/>
  <c r="C146" i="13"/>
  <c r="D146" i="13"/>
  <c r="E146" i="13"/>
  <c r="C147" i="13"/>
  <c r="D147" i="13"/>
  <c r="E147" i="13"/>
  <c r="C148" i="13"/>
  <c r="D148" i="13"/>
  <c r="E148" i="13"/>
  <c r="C149" i="13"/>
  <c r="D149" i="13"/>
  <c r="E149" i="13"/>
  <c r="C150" i="13"/>
  <c r="D150" i="13"/>
  <c r="E150" i="13"/>
  <c r="E151" i="13"/>
  <c r="C159" i="13"/>
  <c r="D159" i="13"/>
  <c r="E159" i="13"/>
  <c r="C160" i="13"/>
  <c r="D160" i="13"/>
  <c r="E160" i="13"/>
  <c r="C161" i="13"/>
  <c r="D161" i="13"/>
  <c r="E161" i="13"/>
  <c r="C162" i="13"/>
  <c r="D162" i="13"/>
  <c r="E162" i="13"/>
  <c r="C163" i="13"/>
  <c r="D163" i="13"/>
  <c r="E163" i="13"/>
  <c r="C164" i="13"/>
  <c r="D164" i="13"/>
  <c r="E164" i="13"/>
  <c r="C165" i="13"/>
  <c r="D165" i="13"/>
  <c r="E165" i="13"/>
  <c r="C166" i="13"/>
  <c r="D166" i="13"/>
  <c r="E166" i="13"/>
  <c r="C167" i="13"/>
  <c r="D167" i="13"/>
  <c r="E167" i="13"/>
  <c r="C168" i="13"/>
  <c r="D168" i="13"/>
  <c r="E168" i="13"/>
  <c r="C169" i="13"/>
  <c r="D169" i="13"/>
  <c r="E169" i="13"/>
  <c r="C170" i="13"/>
  <c r="D170" i="13"/>
  <c r="E170" i="13"/>
  <c r="E171" i="13"/>
  <c r="C179" i="13"/>
  <c r="D179" i="13"/>
  <c r="E179" i="13"/>
  <c r="C180" i="13"/>
  <c r="D180" i="13"/>
  <c r="E180" i="13"/>
  <c r="C181" i="13"/>
  <c r="D181" i="13"/>
  <c r="E181" i="13"/>
  <c r="C182" i="13"/>
  <c r="D182" i="13"/>
  <c r="E182" i="13"/>
  <c r="C183" i="13"/>
  <c r="D183" i="13"/>
  <c r="E183" i="13"/>
  <c r="C184" i="13"/>
  <c r="D184" i="13"/>
  <c r="E184" i="13"/>
  <c r="C185" i="13"/>
  <c r="D185" i="13"/>
  <c r="E185" i="13"/>
  <c r="C186" i="13"/>
  <c r="D186" i="13"/>
  <c r="E186" i="13"/>
  <c r="C187" i="13"/>
  <c r="D187" i="13"/>
  <c r="E187" i="13"/>
  <c r="C188" i="13"/>
  <c r="D188" i="13"/>
  <c r="E188" i="13"/>
  <c r="C189" i="13"/>
  <c r="D189" i="13"/>
  <c r="E189" i="13"/>
  <c r="C190" i="13"/>
  <c r="D190" i="13"/>
  <c r="E190" i="13"/>
  <c r="E191" i="13"/>
  <c r="C199" i="13"/>
  <c r="D199" i="13"/>
  <c r="E199" i="13"/>
  <c r="C200" i="13"/>
  <c r="D200" i="13"/>
  <c r="E200" i="13"/>
  <c r="C201" i="13"/>
  <c r="D201" i="13"/>
  <c r="E201" i="13"/>
  <c r="C202" i="13"/>
  <c r="D202" i="13"/>
  <c r="E202" i="13"/>
  <c r="C203" i="13"/>
  <c r="D203" i="13"/>
  <c r="E203" i="13"/>
  <c r="C204" i="13"/>
  <c r="D204" i="13"/>
  <c r="E204" i="13"/>
  <c r="C205" i="13"/>
  <c r="D205" i="13"/>
  <c r="E205" i="13"/>
  <c r="C206" i="13"/>
  <c r="D206" i="13"/>
  <c r="E206" i="13"/>
  <c r="C207" i="13"/>
  <c r="D207" i="13"/>
  <c r="E207" i="13"/>
  <c r="C208" i="13"/>
  <c r="D208" i="13"/>
  <c r="E208" i="13"/>
  <c r="C209" i="13"/>
  <c r="D209" i="13"/>
  <c r="E209" i="13"/>
  <c r="C210" i="13"/>
  <c r="D210" i="13"/>
  <c r="E210" i="13"/>
  <c r="E211" i="13"/>
  <c r="C15" i="11"/>
  <c r="D15" i="11"/>
  <c r="E15" i="11"/>
  <c r="F14" i="10"/>
  <c r="H15" i="11"/>
  <c r="C16" i="11"/>
  <c r="D16" i="11"/>
  <c r="E16" i="11"/>
  <c r="F15" i="10"/>
  <c r="H16" i="11"/>
  <c r="C17" i="11"/>
  <c r="D17" i="11"/>
  <c r="E17" i="11"/>
  <c r="F16" i="10"/>
  <c r="H17" i="11"/>
  <c r="C18" i="11"/>
  <c r="D18" i="11"/>
  <c r="E18" i="11"/>
  <c r="F17" i="10"/>
  <c r="H18" i="11"/>
  <c r="C19" i="11"/>
  <c r="D19" i="11"/>
  <c r="E19" i="11"/>
  <c r="F18" i="10"/>
  <c r="H19" i="11"/>
  <c r="C20" i="11"/>
  <c r="D20" i="11"/>
  <c r="E20" i="11"/>
  <c r="F19" i="10"/>
  <c r="H20" i="11"/>
  <c r="C21" i="11"/>
  <c r="D21" i="11"/>
  <c r="E21" i="11"/>
  <c r="F20" i="10"/>
  <c r="H21" i="11"/>
  <c r="C22" i="11"/>
  <c r="D22" i="11"/>
  <c r="E22" i="11"/>
  <c r="F21" i="10"/>
  <c r="H22" i="11"/>
  <c r="C23" i="11"/>
  <c r="D23" i="11"/>
  <c r="E23" i="11"/>
  <c r="F22" i="10"/>
  <c r="H23" i="11"/>
  <c r="C24" i="11"/>
  <c r="D24" i="11"/>
  <c r="E24" i="11"/>
  <c r="F23" i="10"/>
  <c r="H24" i="11"/>
  <c r="C25" i="11"/>
  <c r="D25" i="11"/>
  <c r="E25" i="11"/>
  <c r="F24" i="10"/>
  <c r="H25" i="11"/>
  <c r="C26" i="11"/>
  <c r="D26" i="11"/>
  <c r="E26" i="11"/>
  <c r="F25" i="10"/>
  <c r="H26" i="11"/>
  <c r="H27" i="11"/>
  <c r="C19" i="14"/>
  <c r="C20" i="1"/>
  <c r="D20" i="1"/>
  <c r="C21" i="1"/>
  <c r="B20" i="1"/>
  <c r="D21" i="1"/>
  <c r="C22" i="1"/>
  <c r="B21" i="1"/>
  <c r="D22" i="1"/>
  <c r="C23" i="1"/>
  <c r="B22" i="1"/>
  <c r="D23" i="1"/>
  <c r="C24" i="1"/>
  <c r="B23" i="1"/>
  <c r="D24" i="1"/>
  <c r="C25" i="1"/>
  <c r="B24" i="1"/>
  <c r="D25" i="1"/>
  <c r="C26" i="1"/>
  <c r="B25" i="1"/>
  <c r="D26" i="1"/>
  <c r="C27" i="1"/>
  <c r="B26" i="1"/>
  <c r="D27" i="1"/>
  <c r="C28" i="1"/>
  <c r="B27" i="1"/>
  <c r="D28" i="1"/>
  <c r="C29" i="1"/>
  <c r="B28" i="1"/>
  <c r="D29" i="1"/>
  <c r="C30" i="1"/>
  <c r="B29" i="1"/>
  <c r="D30" i="1"/>
  <c r="C31" i="1"/>
  <c r="B30" i="1"/>
  <c r="D31" i="1"/>
  <c r="D121" i="1"/>
  <c r="C122" i="1"/>
  <c r="B121" i="1"/>
  <c r="D122" i="1"/>
  <c r="C123" i="1"/>
  <c r="B122" i="1"/>
  <c r="D123" i="1"/>
  <c r="C124" i="1"/>
  <c r="B123" i="1"/>
  <c r="D124" i="1"/>
  <c r="C125" i="1"/>
  <c r="B124" i="1"/>
  <c r="D125" i="1"/>
  <c r="C126" i="1"/>
  <c r="B125" i="1"/>
  <c r="D126" i="1"/>
  <c r="C127" i="1"/>
  <c r="B126" i="1"/>
  <c r="D127" i="1"/>
  <c r="C128" i="1"/>
  <c r="B127" i="1"/>
  <c r="D128" i="1"/>
  <c r="C165" i="1"/>
  <c r="D165" i="1"/>
  <c r="C166" i="1"/>
  <c r="B165" i="1"/>
  <c r="D166" i="1"/>
  <c r="C167" i="1"/>
  <c r="B166" i="1"/>
  <c r="D167" i="1"/>
  <c r="C168" i="1"/>
  <c r="B167" i="1"/>
  <c r="D168" i="1"/>
  <c r="C169" i="1"/>
  <c r="B168" i="1"/>
  <c r="D169" i="1"/>
  <c r="C170" i="1"/>
  <c r="B169" i="1"/>
  <c r="D170" i="1"/>
  <c r="C171" i="1"/>
  <c r="B170" i="1"/>
  <c r="D171" i="1"/>
  <c r="C172" i="1"/>
  <c r="B171" i="1"/>
  <c r="D172" i="1"/>
  <c r="C173" i="1"/>
  <c r="B172" i="1"/>
  <c r="D173" i="1"/>
  <c r="C174" i="1"/>
  <c r="B173" i="1"/>
  <c r="D174" i="1"/>
  <c r="C175" i="1"/>
  <c r="B174" i="1"/>
  <c r="D175" i="1"/>
  <c r="C176" i="1"/>
  <c r="B175" i="1"/>
  <c r="D176" i="1"/>
  <c r="C209" i="1"/>
  <c r="E218" i="1" s="1"/>
  <c r="D212" i="1"/>
  <c r="B212" i="1"/>
  <c r="D213" i="1"/>
  <c r="B213" i="1"/>
  <c r="D214" i="1"/>
  <c r="B214" i="1"/>
  <c r="D215" i="1"/>
  <c r="B215" i="1"/>
  <c r="D216" i="1"/>
  <c r="B216" i="1"/>
  <c r="D217" i="1"/>
  <c r="B217" i="1"/>
  <c r="D218" i="1"/>
  <c r="B218" i="1"/>
  <c r="D219" i="1"/>
  <c r="B219" i="1"/>
  <c r="D220" i="1"/>
  <c r="B220" i="1"/>
  <c r="D221" i="1"/>
  <c r="B221" i="1"/>
  <c r="D222" i="1"/>
  <c r="B222" i="1"/>
  <c r="D223" i="1"/>
  <c r="C258" i="1"/>
  <c r="E261" i="1" s="1"/>
  <c r="F261" i="1" s="1"/>
  <c r="C261" i="1"/>
  <c r="D261" i="1"/>
  <c r="C262" i="1"/>
  <c r="B261" i="1"/>
  <c r="D262" i="1"/>
  <c r="C263" i="1"/>
  <c r="B262" i="1"/>
  <c r="D263" i="1"/>
  <c r="C264" i="1"/>
  <c r="B263" i="1"/>
  <c r="D264" i="1"/>
  <c r="C265" i="1"/>
  <c r="B264" i="1"/>
  <c r="D265" i="1"/>
  <c r="C266" i="1"/>
  <c r="B265" i="1"/>
  <c r="D266" i="1"/>
  <c r="C267" i="1"/>
  <c r="B266" i="1"/>
  <c r="D267" i="1"/>
  <c r="C268" i="1"/>
  <c r="B267" i="1"/>
  <c r="D268" i="1"/>
  <c r="C269" i="1"/>
  <c r="B268" i="1"/>
  <c r="D269" i="1"/>
  <c r="C270" i="1"/>
  <c r="B269" i="1"/>
  <c r="D270" i="1"/>
  <c r="C271" i="1"/>
  <c r="B270" i="1"/>
  <c r="D271" i="1"/>
  <c r="C272" i="1"/>
  <c r="B271" i="1"/>
  <c r="D272" i="1"/>
  <c r="C311" i="1"/>
  <c r="D311" i="1"/>
  <c r="C312" i="1"/>
  <c r="B311" i="1"/>
  <c r="D312" i="1"/>
  <c r="C313" i="1"/>
  <c r="B312" i="1"/>
  <c r="D313" i="1"/>
  <c r="C314" i="1"/>
  <c r="B313" i="1"/>
  <c r="D314" i="1"/>
  <c r="C315" i="1"/>
  <c r="B314" i="1"/>
  <c r="D315" i="1"/>
  <c r="C316" i="1"/>
  <c r="B315" i="1"/>
  <c r="D316" i="1"/>
  <c r="C317" i="1"/>
  <c r="B316" i="1"/>
  <c r="D317" i="1"/>
  <c r="C318" i="1"/>
  <c r="B317" i="1"/>
  <c r="D318" i="1"/>
  <c r="C319" i="1"/>
  <c r="B318" i="1"/>
  <c r="D319" i="1"/>
  <c r="C320" i="1"/>
  <c r="B319" i="1"/>
  <c r="D320" i="1"/>
  <c r="C321" i="1"/>
  <c r="B320" i="1"/>
  <c r="D321" i="1"/>
  <c r="C322" i="1"/>
  <c r="B321" i="1"/>
  <c r="D322" i="1"/>
  <c r="C358" i="1"/>
  <c r="D358" i="1"/>
  <c r="C359" i="1"/>
  <c r="B358" i="1"/>
  <c r="D359" i="1"/>
  <c r="C360" i="1"/>
  <c r="B359" i="1"/>
  <c r="D360" i="1"/>
  <c r="C361" i="1"/>
  <c r="B360" i="1"/>
  <c r="D361" i="1"/>
  <c r="C362" i="1"/>
  <c r="B361" i="1"/>
  <c r="D362" i="1"/>
  <c r="C363" i="1"/>
  <c r="B362" i="1"/>
  <c r="D363" i="1"/>
  <c r="C364" i="1"/>
  <c r="B363" i="1"/>
  <c r="D364" i="1"/>
  <c r="C365" i="1"/>
  <c r="B364" i="1"/>
  <c r="D365" i="1"/>
  <c r="C366" i="1"/>
  <c r="B365" i="1"/>
  <c r="D366" i="1"/>
  <c r="C367" i="1"/>
  <c r="B366" i="1"/>
  <c r="D367" i="1"/>
  <c r="C368" i="1"/>
  <c r="B367" i="1"/>
  <c r="D368" i="1"/>
  <c r="C369" i="1"/>
  <c r="B368" i="1"/>
  <c r="D369" i="1"/>
  <c r="C403" i="1"/>
  <c r="E406" i="1" s="1"/>
  <c r="F406" i="1" s="1"/>
  <c r="C406" i="1"/>
  <c r="D406" i="1"/>
  <c r="C407" i="1"/>
  <c r="B406" i="1"/>
  <c r="D407" i="1"/>
  <c r="C408" i="1"/>
  <c r="B407" i="1"/>
  <c r="D408" i="1"/>
  <c r="C409" i="1"/>
  <c r="B408" i="1"/>
  <c r="D409" i="1"/>
  <c r="C410" i="1"/>
  <c r="B409" i="1"/>
  <c r="D410" i="1"/>
  <c r="C411" i="1"/>
  <c r="B410" i="1"/>
  <c r="D411" i="1"/>
  <c r="C412" i="1"/>
  <c r="B411" i="1"/>
  <c r="D412" i="1"/>
  <c r="C413" i="1"/>
  <c r="B412" i="1"/>
  <c r="D413" i="1"/>
  <c r="C414" i="1"/>
  <c r="B413" i="1"/>
  <c r="D414" i="1"/>
  <c r="C415" i="1"/>
  <c r="B414" i="1"/>
  <c r="D415" i="1"/>
  <c r="C416" i="1"/>
  <c r="B415" i="1"/>
  <c r="D416" i="1"/>
  <c r="C417" i="1"/>
  <c r="B416" i="1"/>
  <c r="D417" i="1"/>
  <c r="C454" i="1"/>
  <c r="D454" i="1"/>
  <c r="C455" i="1"/>
  <c r="B454" i="1"/>
  <c r="D455" i="1"/>
  <c r="C456" i="1"/>
  <c r="B455" i="1"/>
  <c r="D456" i="1"/>
  <c r="C457" i="1"/>
  <c r="B456" i="1"/>
  <c r="D457" i="1"/>
  <c r="C458" i="1"/>
  <c r="B457" i="1"/>
  <c r="D458" i="1"/>
  <c r="C459" i="1"/>
  <c r="B458" i="1"/>
  <c r="D459" i="1"/>
  <c r="C460" i="1"/>
  <c r="B459" i="1"/>
  <c r="D460" i="1"/>
  <c r="C461" i="1"/>
  <c r="B460" i="1"/>
  <c r="D461" i="1"/>
  <c r="C462" i="1"/>
  <c r="B461" i="1"/>
  <c r="D462" i="1"/>
  <c r="C463" i="1"/>
  <c r="B462" i="1"/>
  <c r="D463" i="1"/>
  <c r="C464" i="1"/>
  <c r="B463" i="1"/>
  <c r="D464" i="1"/>
  <c r="C465" i="1"/>
  <c r="B464" i="1"/>
  <c r="D465" i="1"/>
  <c r="C478" i="1"/>
  <c r="D478" i="1"/>
  <c r="C479" i="1"/>
  <c r="B478" i="1"/>
  <c r="D479" i="1"/>
  <c r="C480" i="1"/>
  <c r="B479" i="1"/>
  <c r="D480" i="1"/>
  <c r="C481" i="1"/>
  <c r="B480" i="1"/>
  <c r="D481" i="1"/>
  <c r="C482" i="1"/>
  <c r="B481" i="1"/>
  <c r="D482" i="1"/>
  <c r="C483" i="1"/>
  <c r="B482" i="1"/>
  <c r="D483" i="1"/>
  <c r="C484" i="1"/>
  <c r="B483" i="1"/>
  <c r="D484" i="1"/>
  <c r="C485" i="1"/>
  <c r="B484" i="1"/>
  <c r="D485" i="1"/>
  <c r="C486" i="1"/>
  <c r="B485" i="1"/>
  <c r="D486" i="1"/>
  <c r="C487" i="1"/>
  <c r="B486" i="1"/>
  <c r="D487" i="1"/>
  <c r="C488" i="1"/>
  <c r="B487" i="1"/>
  <c r="D488" i="1"/>
  <c r="C489" i="1"/>
  <c r="B488" i="1"/>
  <c r="D489" i="1"/>
  <c r="C430" i="1"/>
  <c r="D430" i="1"/>
  <c r="C431" i="1"/>
  <c r="B430" i="1"/>
  <c r="D431" i="1"/>
  <c r="C432" i="1"/>
  <c r="B431" i="1"/>
  <c r="D432" i="1"/>
  <c r="C433" i="1"/>
  <c r="B432" i="1"/>
  <c r="D433" i="1"/>
  <c r="C434" i="1"/>
  <c r="B433" i="1"/>
  <c r="D434" i="1"/>
  <c r="C435" i="1"/>
  <c r="B434" i="1"/>
  <c r="D435" i="1"/>
  <c r="C436" i="1"/>
  <c r="B435" i="1"/>
  <c r="D436" i="1"/>
  <c r="C437" i="1"/>
  <c r="B436" i="1"/>
  <c r="D437" i="1"/>
  <c r="C438" i="1"/>
  <c r="B437" i="1"/>
  <c r="D438" i="1"/>
  <c r="C439" i="1"/>
  <c r="B438" i="1"/>
  <c r="D439" i="1"/>
  <c r="C440" i="1"/>
  <c r="B439" i="1"/>
  <c r="D440" i="1"/>
  <c r="C441" i="1"/>
  <c r="B440" i="1"/>
  <c r="D441" i="1"/>
  <c r="C382" i="1"/>
  <c r="D382" i="1"/>
  <c r="C383" i="1"/>
  <c r="B382" i="1"/>
  <c r="D383" i="1"/>
  <c r="C384" i="1"/>
  <c r="B383" i="1"/>
  <c r="D384" i="1"/>
  <c r="C385" i="1"/>
  <c r="B384" i="1"/>
  <c r="D385" i="1"/>
  <c r="C386" i="1"/>
  <c r="B385" i="1"/>
  <c r="D386" i="1"/>
  <c r="C387" i="1"/>
  <c r="B386" i="1"/>
  <c r="D387" i="1"/>
  <c r="C388" i="1"/>
  <c r="B387" i="1"/>
  <c r="D388" i="1"/>
  <c r="C389" i="1"/>
  <c r="B388" i="1"/>
  <c r="D389" i="1"/>
  <c r="C390" i="1"/>
  <c r="B389" i="1"/>
  <c r="D390" i="1"/>
  <c r="C391" i="1"/>
  <c r="B390" i="1"/>
  <c r="D391" i="1"/>
  <c r="C392" i="1"/>
  <c r="B391" i="1"/>
  <c r="D392" i="1"/>
  <c r="C393" i="1"/>
  <c r="B392" i="1"/>
  <c r="D393" i="1"/>
  <c r="C335" i="1"/>
  <c r="D335" i="1"/>
  <c r="C336" i="1"/>
  <c r="B335" i="1"/>
  <c r="D336" i="1"/>
  <c r="C337" i="1"/>
  <c r="B336" i="1"/>
  <c r="D337" i="1"/>
  <c r="C338" i="1"/>
  <c r="B337" i="1"/>
  <c r="D338" i="1"/>
  <c r="C339" i="1"/>
  <c r="B338" i="1"/>
  <c r="D339" i="1"/>
  <c r="C340" i="1"/>
  <c r="B339" i="1"/>
  <c r="D340" i="1"/>
  <c r="C341" i="1"/>
  <c r="B340" i="1"/>
  <c r="D341" i="1"/>
  <c r="C342" i="1"/>
  <c r="B341" i="1"/>
  <c r="D342" i="1"/>
  <c r="C343" i="1"/>
  <c r="B342" i="1"/>
  <c r="D343" i="1"/>
  <c r="C344" i="1"/>
  <c r="B343" i="1"/>
  <c r="D344" i="1"/>
  <c r="C345" i="1"/>
  <c r="B344" i="1"/>
  <c r="D345" i="1"/>
  <c r="C346" i="1"/>
  <c r="B345" i="1"/>
  <c r="D346" i="1"/>
  <c r="C285" i="1"/>
  <c r="D285" i="1"/>
  <c r="C286" i="1"/>
  <c r="B285" i="1"/>
  <c r="D286" i="1"/>
  <c r="C287" i="1"/>
  <c r="B286" i="1"/>
  <c r="D287" i="1"/>
  <c r="C288" i="1"/>
  <c r="B287" i="1"/>
  <c r="D288" i="1"/>
  <c r="C289" i="1"/>
  <c r="B288" i="1"/>
  <c r="D289" i="1"/>
  <c r="C290" i="1"/>
  <c r="B289" i="1"/>
  <c r="D290" i="1"/>
  <c r="C291" i="1"/>
  <c r="B290" i="1"/>
  <c r="D291" i="1"/>
  <c r="C292" i="1"/>
  <c r="B291" i="1"/>
  <c r="D292" i="1"/>
  <c r="C293" i="1"/>
  <c r="B292" i="1"/>
  <c r="D293" i="1"/>
  <c r="C294" i="1"/>
  <c r="B293" i="1"/>
  <c r="D294" i="1"/>
  <c r="C295" i="1"/>
  <c r="B294" i="1"/>
  <c r="D295" i="1"/>
  <c r="C296" i="1"/>
  <c r="B295" i="1"/>
  <c r="D296" i="1"/>
  <c r="C237" i="1"/>
  <c r="D237" i="1"/>
  <c r="C238" i="1"/>
  <c r="B237" i="1"/>
  <c r="D238" i="1"/>
  <c r="C239" i="1"/>
  <c r="B238" i="1"/>
  <c r="D239" i="1"/>
  <c r="C240" i="1"/>
  <c r="B239" i="1"/>
  <c r="D240" i="1"/>
  <c r="C241" i="1"/>
  <c r="B240" i="1"/>
  <c r="D241" i="1"/>
  <c r="C242" i="1"/>
  <c r="B241" i="1"/>
  <c r="D242" i="1"/>
  <c r="C243" i="1"/>
  <c r="B242" i="1"/>
  <c r="D243" i="1"/>
  <c r="C244" i="1"/>
  <c r="B243" i="1"/>
  <c r="D244" i="1"/>
  <c r="C245" i="1"/>
  <c r="B244" i="1"/>
  <c r="D245" i="1"/>
  <c r="C246" i="1"/>
  <c r="B245" i="1"/>
  <c r="D246" i="1"/>
  <c r="C247" i="1"/>
  <c r="B246" i="1"/>
  <c r="D247" i="1"/>
  <c r="C248" i="1"/>
  <c r="B247" i="1"/>
  <c r="D248" i="1"/>
  <c r="C189" i="1"/>
  <c r="D189" i="1"/>
  <c r="C190" i="1"/>
  <c r="B189" i="1"/>
  <c r="D190" i="1"/>
  <c r="C191" i="1"/>
  <c r="B190" i="1"/>
  <c r="D191" i="1"/>
  <c r="C192" i="1"/>
  <c r="B191" i="1"/>
  <c r="D192" i="1"/>
  <c r="C193" i="1"/>
  <c r="B192" i="1"/>
  <c r="D193" i="1"/>
  <c r="C194" i="1"/>
  <c r="B193" i="1"/>
  <c r="D194" i="1"/>
  <c r="C195" i="1"/>
  <c r="B194" i="1"/>
  <c r="D195" i="1"/>
  <c r="C196" i="1"/>
  <c r="B195" i="1"/>
  <c r="D196" i="1"/>
  <c r="C197" i="1"/>
  <c r="B196" i="1"/>
  <c r="D197" i="1"/>
  <c r="C198" i="1"/>
  <c r="B197" i="1"/>
  <c r="D198" i="1"/>
  <c r="C199" i="1"/>
  <c r="B198" i="1"/>
  <c r="D199" i="1"/>
  <c r="C200" i="1"/>
  <c r="B199" i="1"/>
  <c r="D200" i="1"/>
  <c r="C141" i="1"/>
  <c r="D141" i="1"/>
  <c r="C142" i="1"/>
  <c r="B141" i="1"/>
  <c r="D142" i="1"/>
  <c r="C143" i="1"/>
  <c r="B142" i="1"/>
  <c r="D143" i="1"/>
  <c r="C144" i="1"/>
  <c r="B143" i="1"/>
  <c r="D144" i="1"/>
  <c r="C145" i="1"/>
  <c r="B144" i="1"/>
  <c r="D145" i="1"/>
  <c r="C146" i="1"/>
  <c r="B145" i="1"/>
  <c r="D146" i="1"/>
  <c r="C147" i="1"/>
  <c r="B146" i="1"/>
  <c r="D147" i="1"/>
  <c r="C148" i="1"/>
  <c r="B147" i="1"/>
  <c r="D148" i="1"/>
  <c r="C149" i="1"/>
  <c r="B148" i="1"/>
  <c r="D149" i="1"/>
  <c r="C150" i="1"/>
  <c r="B149" i="1"/>
  <c r="D150" i="1"/>
  <c r="C151" i="1"/>
  <c r="B150" i="1"/>
  <c r="D151" i="1"/>
  <c r="C152" i="1"/>
  <c r="B151" i="1"/>
  <c r="D152" i="1"/>
  <c r="C93" i="1"/>
  <c r="D93" i="1"/>
  <c r="C94" i="1"/>
  <c r="B93" i="1"/>
  <c r="D94" i="1"/>
  <c r="C95" i="1"/>
  <c r="B94" i="1"/>
  <c r="D95" i="1"/>
  <c r="C96" i="1"/>
  <c r="B95" i="1"/>
  <c r="D96" i="1"/>
  <c r="C97" i="1"/>
  <c r="B96" i="1"/>
  <c r="D97" i="1"/>
  <c r="C98" i="1"/>
  <c r="B97" i="1"/>
  <c r="D98" i="1"/>
  <c r="C99" i="1"/>
  <c r="B98" i="1"/>
  <c r="D99" i="1"/>
  <c r="C100" i="1"/>
  <c r="B99" i="1"/>
  <c r="D100" i="1"/>
  <c r="C101" i="1"/>
  <c r="B100" i="1"/>
  <c r="D101" i="1"/>
  <c r="C102" i="1"/>
  <c r="B101" i="1"/>
  <c r="D102" i="1"/>
  <c r="C103" i="1"/>
  <c r="B102" i="1"/>
  <c r="D103" i="1"/>
  <c r="C104" i="1"/>
  <c r="B103" i="1"/>
  <c r="D104" i="1"/>
  <c r="C44" i="1"/>
  <c r="D44" i="1"/>
  <c r="C45" i="1"/>
  <c r="B44" i="1"/>
  <c r="D45" i="1"/>
  <c r="C46" i="1"/>
  <c r="B45" i="1"/>
  <c r="D46" i="1"/>
  <c r="C47" i="1"/>
  <c r="B46" i="1"/>
  <c r="D47" i="1"/>
  <c r="C48" i="1"/>
  <c r="B47" i="1"/>
  <c r="D48" i="1"/>
  <c r="C49" i="1"/>
  <c r="B48" i="1"/>
  <c r="D49" i="1"/>
  <c r="C50" i="1"/>
  <c r="B49" i="1"/>
  <c r="D50" i="1"/>
  <c r="C51" i="1"/>
  <c r="B50" i="1"/>
  <c r="D51" i="1"/>
  <c r="C52" i="1"/>
  <c r="B51" i="1"/>
  <c r="D52" i="1"/>
  <c r="C53" i="1"/>
  <c r="B52" i="1"/>
  <c r="D53" i="1"/>
  <c r="C54" i="1"/>
  <c r="B53" i="1"/>
  <c r="D54" i="1"/>
  <c r="C55" i="1"/>
  <c r="B54" i="1"/>
  <c r="D55" i="1"/>
  <c r="D77" i="1"/>
  <c r="D78" i="1"/>
  <c r="D79" i="1"/>
  <c r="C26" i="6"/>
  <c r="F206" i="7"/>
  <c r="F197" i="6"/>
  <c r="E15" i="15" s="1"/>
  <c r="D78" i="7"/>
  <c r="D79" i="7"/>
  <c r="D80" i="7"/>
  <c r="D81" i="7"/>
  <c r="D82" i="7"/>
  <c r="D83" i="7"/>
  <c r="D84" i="7"/>
  <c r="D85" i="7"/>
  <c r="D86" i="7"/>
  <c r="D87" i="7"/>
  <c r="D88" i="7"/>
  <c r="D77" i="7"/>
  <c r="E53" i="6"/>
  <c r="B147" i="6"/>
  <c r="B146" i="6"/>
  <c r="E54" i="6"/>
  <c r="E55" i="6"/>
  <c r="E56" i="6"/>
  <c r="E57" i="6"/>
  <c r="E52" i="6"/>
  <c r="E225" i="7"/>
  <c r="E66" i="15" s="1"/>
  <c r="B66" i="15"/>
  <c r="C66" i="15"/>
  <c r="E221" i="7"/>
  <c r="E63" i="15" s="1"/>
  <c r="E222" i="7"/>
  <c r="D64" i="15" s="1"/>
  <c r="E223" i="7"/>
  <c r="D65" i="15" s="1"/>
  <c r="E207" i="7"/>
  <c r="D51" i="15" s="1"/>
  <c r="E208" i="7"/>
  <c r="E52" i="15" s="1"/>
  <c r="E209" i="7"/>
  <c r="E53" i="15" s="1"/>
  <c r="E206" i="7"/>
  <c r="D50" i="15" s="1"/>
  <c r="F225" i="7"/>
  <c r="F223" i="7"/>
  <c r="F222" i="7"/>
  <c r="F221" i="7"/>
  <c r="F209" i="7"/>
  <c r="F208" i="7"/>
  <c r="F207" i="7"/>
  <c r="E200" i="6"/>
  <c r="D18" i="15" s="1"/>
  <c r="E198" i="6"/>
  <c r="D16" i="15" s="1"/>
  <c r="E199" i="6"/>
  <c r="D17" i="15" s="1"/>
  <c r="D33" i="15"/>
  <c r="D34" i="15"/>
  <c r="D35" i="15"/>
  <c r="D36" i="15"/>
  <c r="D32" i="15"/>
  <c r="F216" i="6"/>
  <c r="E31" i="15" s="1"/>
  <c r="E216" i="6"/>
  <c r="D31" i="15" s="1"/>
  <c r="E213" i="6"/>
  <c r="D29" i="15" s="1"/>
  <c r="E214" i="6"/>
  <c r="D30" i="15" s="1"/>
  <c r="E212" i="6"/>
  <c r="D28" i="15" s="1"/>
  <c r="B31" i="15"/>
  <c r="C31" i="15"/>
  <c r="D19" i="15"/>
  <c r="D20" i="15"/>
  <c r="D21" i="15"/>
  <c r="D22" i="15"/>
  <c r="D23" i="15"/>
  <c r="E197" i="6"/>
  <c r="D15" i="15" s="1"/>
  <c r="B225" i="13"/>
  <c r="B106" i="8"/>
  <c r="B133" i="8"/>
  <c r="B159" i="8"/>
  <c r="B101" i="8"/>
  <c r="F77" i="7"/>
  <c r="E14" i="10"/>
  <c r="F78" i="7"/>
  <c r="F79" i="7"/>
  <c r="E16" i="10"/>
  <c r="F80" i="7"/>
  <c r="E17" i="10"/>
  <c r="F82" i="7"/>
  <c r="E19" i="10"/>
  <c r="F83" i="7"/>
  <c r="E20" i="10"/>
  <c r="F84" i="7"/>
  <c r="E21" i="10"/>
  <c r="F85" i="7"/>
  <c r="E22" i="10"/>
  <c r="F86" i="7"/>
  <c r="E23" i="10"/>
  <c r="F87" i="7"/>
  <c r="F88" i="7"/>
  <c r="E25" i="10"/>
  <c r="F81" i="7"/>
  <c r="E18" i="10"/>
  <c r="D36" i="7"/>
  <c r="F36" i="7"/>
  <c r="H36" i="7"/>
  <c r="J36" i="7"/>
  <c r="D37" i="7"/>
  <c r="F37" i="7"/>
  <c r="H37" i="7"/>
  <c r="J37" i="7"/>
  <c r="D38" i="7"/>
  <c r="F38" i="7"/>
  <c r="H38" i="7"/>
  <c r="J38" i="7"/>
  <c r="D39" i="7"/>
  <c r="F39" i="7"/>
  <c r="H39" i="7"/>
  <c r="J39" i="7"/>
  <c r="D40" i="7"/>
  <c r="F40" i="7"/>
  <c r="H40" i="7"/>
  <c r="J40" i="7"/>
  <c r="D41" i="7"/>
  <c r="F41" i="7"/>
  <c r="H41" i="7"/>
  <c r="J41" i="7"/>
  <c r="D42" i="7"/>
  <c r="F42" i="7"/>
  <c r="H42" i="7"/>
  <c r="J42" i="7"/>
  <c r="D43" i="7"/>
  <c r="F43" i="7"/>
  <c r="H43" i="7"/>
  <c r="J43" i="7"/>
  <c r="E15" i="10"/>
  <c r="C15" i="10"/>
  <c r="D15" i="10"/>
  <c r="C16" i="10"/>
  <c r="D16" i="10"/>
  <c r="C17" i="10"/>
  <c r="D17" i="10"/>
  <c r="C18" i="10"/>
  <c r="D18" i="10"/>
  <c r="C19" i="10"/>
  <c r="D19" i="10"/>
  <c r="C20" i="10"/>
  <c r="D20" i="10"/>
  <c r="C21" i="10"/>
  <c r="D21" i="10"/>
  <c r="C22" i="10"/>
  <c r="D22" i="10"/>
  <c r="C23" i="10"/>
  <c r="D23" i="10"/>
  <c r="E24" i="10"/>
  <c r="C24" i="10"/>
  <c r="D24" i="10"/>
  <c r="C25" i="10"/>
  <c r="D25" i="10"/>
  <c r="C14" i="10"/>
  <c r="D14" i="10"/>
  <c r="D32" i="7"/>
  <c r="C41" i="15"/>
  <c r="C80" i="15"/>
  <c r="D41" i="15"/>
  <c r="B41" i="15"/>
  <c r="D131" i="13"/>
  <c r="D51" i="13"/>
  <c r="B202" i="13"/>
  <c r="B203" i="13"/>
  <c r="B204" i="13"/>
  <c r="B205" i="13"/>
  <c r="B206" i="13"/>
  <c r="B207" i="13"/>
  <c r="B208" i="13"/>
  <c r="B209" i="13"/>
  <c r="B210" i="13"/>
  <c r="B200" i="13"/>
  <c r="B182" i="13"/>
  <c r="B183" i="13"/>
  <c r="B184" i="13"/>
  <c r="B185" i="13"/>
  <c r="B186" i="13"/>
  <c r="B187" i="13"/>
  <c r="B188" i="13"/>
  <c r="B189" i="13"/>
  <c r="B190" i="13"/>
  <c r="B180" i="13"/>
  <c r="B162" i="13"/>
  <c r="B163" i="13"/>
  <c r="B164" i="13"/>
  <c r="B165" i="13"/>
  <c r="B166" i="13"/>
  <c r="B167" i="13"/>
  <c r="B168" i="13"/>
  <c r="B169" i="13"/>
  <c r="B170" i="13"/>
  <c r="B160" i="13"/>
  <c r="B142" i="13"/>
  <c r="B143" i="13"/>
  <c r="B144" i="13"/>
  <c r="B145" i="13"/>
  <c r="B146" i="13"/>
  <c r="B147" i="13"/>
  <c r="B148" i="13"/>
  <c r="B149" i="13"/>
  <c r="B150" i="13"/>
  <c r="B140" i="13"/>
  <c r="B122" i="13"/>
  <c r="B123" i="13"/>
  <c r="B124" i="13"/>
  <c r="B125" i="13"/>
  <c r="B126" i="13"/>
  <c r="B127" i="13"/>
  <c r="B128" i="13"/>
  <c r="B129" i="13"/>
  <c r="B130" i="13"/>
  <c r="B120" i="13"/>
  <c r="B102" i="13"/>
  <c r="B103" i="13"/>
  <c r="B104" i="13"/>
  <c r="B105" i="13"/>
  <c r="B106" i="13"/>
  <c r="B107" i="13"/>
  <c r="B108" i="13"/>
  <c r="B109" i="13"/>
  <c r="B110" i="13"/>
  <c r="B100" i="13"/>
  <c r="B82" i="13"/>
  <c r="B83" i="13"/>
  <c r="B84" i="13"/>
  <c r="B85" i="13"/>
  <c r="B86" i="13"/>
  <c r="B87" i="13"/>
  <c r="B88" i="13"/>
  <c r="B89" i="13"/>
  <c r="B90" i="13"/>
  <c r="B80" i="13"/>
  <c r="B62" i="13"/>
  <c r="B63" i="13"/>
  <c r="B64" i="13"/>
  <c r="B65" i="13"/>
  <c r="B66" i="13"/>
  <c r="B67" i="13"/>
  <c r="B68" i="13"/>
  <c r="B69" i="13"/>
  <c r="B70" i="13"/>
  <c r="B60" i="13"/>
  <c r="B42" i="13"/>
  <c r="B43" i="13"/>
  <c r="B44" i="13"/>
  <c r="B45" i="13"/>
  <c r="B46" i="13"/>
  <c r="B47" i="13"/>
  <c r="B48" i="13"/>
  <c r="B49" i="13"/>
  <c r="B50" i="13"/>
  <c r="B40" i="13"/>
  <c r="B22" i="13"/>
  <c r="B23" i="13"/>
  <c r="B24" i="13"/>
  <c r="B25" i="13"/>
  <c r="B26" i="13"/>
  <c r="B27" i="13"/>
  <c r="B28" i="13"/>
  <c r="B29" i="13"/>
  <c r="B30" i="13"/>
  <c r="B20" i="13"/>
  <c r="B201" i="13"/>
  <c r="B181" i="13"/>
  <c r="B161" i="13"/>
  <c r="B141" i="13"/>
  <c r="B121" i="13"/>
  <c r="B101" i="13"/>
  <c r="B81" i="13"/>
  <c r="B61" i="13"/>
  <c r="B41" i="13"/>
  <c r="B21" i="13"/>
  <c r="B199" i="13"/>
  <c r="B179" i="13"/>
  <c r="B159" i="13"/>
  <c r="B139" i="13"/>
  <c r="B119" i="13"/>
  <c r="B99" i="13"/>
  <c r="B79" i="13"/>
  <c r="B59" i="13"/>
  <c r="B39" i="13"/>
  <c r="B19" i="13"/>
  <c r="B194" i="13"/>
  <c r="B174" i="13"/>
  <c r="B154" i="13"/>
  <c r="B134" i="13"/>
  <c r="B114" i="13"/>
  <c r="B94" i="13"/>
  <c r="B74" i="13"/>
  <c r="B54" i="13"/>
  <c r="B34" i="13"/>
  <c r="B14" i="13"/>
  <c r="F32" i="7"/>
  <c r="H32" i="7"/>
  <c r="J32" i="7"/>
  <c r="H15" i="10"/>
  <c r="D33" i="7"/>
  <c r="F33" i="7"/>
  <c r="H33" i="7"/>
  <c r="J33" i="7"/>
  <c r="H16" i="10"/>
  <c r="H17" i="10"/>
  <c r="H18" i="10"/>
  <c r="H19" i="10"/>
  <c r="H20" i="10"/>
  <c r="H21" i="10"/>
  <c r="H22" i="10"/>
  <c r="H23" i="10"/>
  <c r="H24" i="10"/>
  <c r="H25" i="10"/>
  <c r="D34" i="7"/>
  <c r="F34" i="7"/>
  <c r="H34" i="7"/>
  <c r="J34" i="7"/>
  <c r="D35" i="7"/>
  <c r="F35" i="7"/>
  <c r="H35" i="7"/>
  <c r="J35" i="7"/>
  <c r="C185" i="1"/>
  <c r="C40" i="1"/>
  <c r="D76" i="15"/>
  <c r="C76" i="15"/>
  <c r="C81" i="15"/>
  <c r="C248" i="7"/>
  <c r="C84" i="15"/>
  <c r="B76" i="15"/>
  <c r="B68" i="15"/>
  <c r="C68" i="15"/>
  <c r="D68" i="15"/>
  <c r="E68" i="15"/>
  <c r="F68" i="15"/>
  <c r="B69" i="15"/>
  <c r="C69" i="15"/>
  <c r="D69" i="15"/>
  <c r="E69" i="15"/>
  <c r="B70" i="15"/>
  <c r="C70" i="15"/>
  <c r="D70" i="15"/>
  <c r="E70" i="15"/>
  <c r="F70" i="15"/>
  <c r="B71" i="15"/>
  <c r="C71" i="15"/>
  <c r="D71" i="15"/>
  <c r="E71" i="15"/>
  <c r="F71" i="15"/>
  <c r="C67" i="15"/>
  <c r="D67" i="15"/>
  <c r="E67" i="15"/>
  <c r="B67" i="15"/>
  <c r="C65" i="15"/>
  <c r="B65" i="15"/>
  <c r="C64" i="15"/>
  <c r="B64" i="15"/>
  <c r="C63" i="15"/>
  <c r="B63" i="15"/>
  <c r="B55" i="15"/>
  <c r="C55" i="15"/>
  <c r="D55" i="15"/>
  <c r="E55" i="15"/>
  <c r="B56" i="15"/>
  <c r="C56" i="15"/>
  <c r="D56" i="15"/>
  <c r="E56" i="15"/>
  <c r="B57" i="15"/>
  <c r="C57" i="15"/>
  <c r="D57" i="15"/>
  <c r="E57" i="15"/>
  <c r="B58" i="15"/>
  <c r="C58" i="15"/>
  <c r="D58" i="15"/>
  <c r="E58" i="15"/>
  <c r="C54" i="15"/>
  <c r="D54" i="15"/>
  <c r="E54" i="15"/>
  <c r="F54" i="15"/>
  <c r="B54" i="15"/>
  <c r="B51" i="15"/>
  <c r="C51" i="15"/>
  <c r="B52" i="15"/>
  <c r="C52" i="15"/>
  <c r="B53" i="15"/>
  <c r="C53" i="15"/>
  <c r="C50" i="15"/>
  <c r="B50" i="15"/>
  <c r="E32" i="15"/>
  <c r="E33" i="15"/>
  <c r="B33" i="15"/>
  <c r="C33" i="15"/>
  <c r="B34" i="15"/>
  <c r="C34" i="15"/>
  <c r="E34" i="15"/>
  <c r="B35" i="15"/>
  <c r="C35" i="15"/>
  <c r="E35" i="15"/>
  <c r="B36" i="15"/>
  <c r="C36" i="15"/>
  <c r="E36" i="15"/>
  <c r="C32" i="15"/>
  <c r="B32" i="15"/>
  <c r="B20" i="15"/>
  <c r="C20" i="15"/>
  <c r="E20" i="15"/>
  <c r="B21" i="15"/>
  <c r="C21" i="15"/>
  <c r="E21" i="15"/>
  <c r="F21" i="15"/>
  <c r="B22" i="15"/>
  <c r="C22" i="15"/>
  <c r="E22" i="15"/>
  <c r="B23" i="15"/>
  <c r="C23" i="15"/>
  <c r="E23" i="15"/>
  <c r="F200" i="6"/>
  <c r="E18" i="15" s="1"/>
  <c r="E19" i="15"/>
  <c r="C19" i="15"/>
  <c r="B19" i="15"/>
  <c r="B29" i="15"/>
  <c r="C29" i="15"/>
  <c r="F213" i="6"/>
  <c r="E29" i="15" s="1"/>
  <c r="B30" i="15"/>
  <c r="C30" i="15"/>
  <c r="F214" i="6"/>
  <c r="E30" i="15" s="1"/>
  <c r="C28" i="15"/>
  <c r="F212" i="6"/>
  <c r="E28" i="15" s="1"/>
  <c r="B16" i="15"/>
  <c r="C16" i="15"/>
  <c r="F198" i="6"/>
  <c r="E16" i="15" s="1"/>
  <c r="B17" i="15"/>
  <c r="C17" i="15"/>
  <c r="F199" i="6"/>
  <c r="E17" i="15" s="1"/>
  <c r="B18" i="15"/>
  <c r="C18" i="15"/>
  <c r="C15" i="15"/>
  <c r="B28" i="15"/>
  <c r="B15" i="15"/>
  <c r="D174" i="7"/>
  <c r="E168" i="6"/>
  <c r="E172" i="6"/>
  <c r="G170" i="7"/>
  <c r="I170" i="7"/>
  <c r="J170" i="7"/>
  <c r="K170" i="7"/>
  <c r="C174" i="7"/>
  <c r="F170" i="7"/>
  <c r="B89" i="6"/>
  <c r="B79" i="6"/>
  <c r="B80" i="6"/>
  <c r="B81" i="6"/>
  <c r="B82" i="6"/>
  <c r="B83" i="6"/>
  <c r="B84" i="6"/>
  <c r="B85" i="6"/>
  <c r="B86" i="6"/>
  <c r="B87" i="6"/>
  <c r="B88" i="6"/>
  <c r="B78" i="6"/>
  <c r="B78" i="1"/>
  <c r="C78" i="1"/>
  <c r="B77" i="1"/>
  <c r="C77" i="1"/>
  <c r="B76" i="1"/>
  <c r="C79" i="1"/>
  <c r="B489" i="1"/>
  <c r="B465" i="1"/>
  <c r="B441" i="1"/>
  <c r="B417" i="1"/>
  <c r="B393" i="1"/>
  <c r="B369" i="1"/>
  <c r="B346" i="1"/>
  <c r="B322" i="1"/>
  <c r="B296" i="1"/>
  <c r="B272" i="1"/>
  <c r="B248" i="1"/>
  <c r="B223" i="1"/>
  <c r="B200" i="1"/>
  <c r="B176" i="1"/>
  <c r="B152" i="1"/>
  <c r="B128" i="1"/>
  <c r="B104" i="1"/>
  <c r="B79" i="1"/>
  <c r="B55" i="1"/>
  <c r="C474" i="1"/>
  <c r="C450" i="1"/>
  <c r="B450" i="1"/>
  <c r="B474" i="1"/>
  <c r="C426" i="1"/>
  <c r="C402" i="1"/>
  <c r="B402" i="1"/>
  <c r="B426" i="1"/>
  <c r="C378" i="1"/>
  <c r="C354" i="1"/>
  <c r="B354" i="1"/>
  <c r="B378" i="1"/>
  <c r="C331" i="1"/>
  <c r="B307" i="1"/>
  <c r="B331" i="1"/>
  <c r="C307" i="1"/>
  <c r="C281" i="1"/>
  <c r="C257" i="1"/>
  <c r="B257" i="1"/>
  <c r="B281" i="1"/>
  <c r="C233" i="1"/>
  <c r="C208" i="1"/>
  <c r="B208" i="1"/>
  <c r="B233" i="1"/>
  <c r="C161" i="1"/>
  <c r="B161" i="1"/>
  <c r="B185" i="1"/>
  <c r="C137" i="1"/>
  <c r="C113" i="1"/>
  <c r="C89" i="1"/>
  <c r="C64" i="1"/>
  <c r="B113" i="1"/>
  <c r="B137" i="1"/>
  <c r="B64" i="1"/>
  <c r="B89" i="1"/>
  <c r="B31" i="1"/>
  <c r="C16" i="1"/>
  <c r="B16" i="1"/>
  <c r="B40" i="1"/>
  <c r="B33" i="9"/>
  <c r="B33" i="3"/>
  <c r="B34" i="9"/>
  <c r="B34" i="3"/>
  <c r="B35" i="9"/>
  <c r="B35" i="3"/>
  <c r="B36" i="9"/>
  <c r="B36" i="3"/>
  <c r="B37" i="9"/>
  <c r="B37" i="3"/>
  <c r="B38" i="9"/>
  <c r="B38" i="3"/>
  <c r="B39" i="9"/>
  <c r="B39" i="3"/>
  <c r="B40" i="9"/>
  <c r="B40" i="3"/>
  <c r="B41" i="9"/>
  <c r="B41" i="3"/>
  <c r="B42" i="9"/>
  <c r="B42" i="3"/>
  <c r="B32" i="9"/>
  <c r="B32" i="3"/>
  <c r="B31" i="9"/>
  <c r="B31" i="3"/>
  <c r="B30" i="9"/>
  <c r="B30" i="3"/>
  <c r="B161" i="8"/>
  <c r="B73" i="8"/>
  <c r="B30" i="8"/>
  <c r="B154" i="8"/>
  <c r="B140" i="8"/>
  <c r="B126" i="8"/>
  <c r="B112" i="8"/>
  <c r="B98" i="8"/>
  <c r="B84" i="8"/>
  <c r="B70" i="8"/>
  <c r="B56" i="8"/>
  <c r="B42" i="8"/>
  <c r="B28" i="8"/>
  <c r="B14" i="8"/>
  <c r="F67" i="15"/>
  <c r="F69" i="15"/>
  <c r="C9" i="3"/>
  <c r="B184" i="7"/>
  <c r="B183" i="7"/>
  <c r="B182" i="7"/>
  <c r="B181" i="7"/>
  <c r="B180" i="7"/>
  <c r="B179" i="7"/>
  <c r="B178" i="7"/>
  <c r="B177" i="7"/>
  <c r="B176" i="7"/>
  <c r="B175" i="7"/>
  <c r="B172" i="7"/>
  <c r="B171" i="7"/>
  <c r="B183" i="6"/>
  <c r="B182" i="6"/>
  <c r="B181" i="6"/>
  <c r="B180" i="6"/>
  <c r="B179" i="6"/>
  <c r="B178" i="6"/>
  <c r="B177" i="6"/>
  <c r="B176" i="6"/>
  <c r="B175" i="6"/>
  <c r="B174" i="6"/>
  <c r="B173" i="6"/>
  <c r="D172" i="6"/>
  <c r="C172" i="6"/>
  <c r="B170" i="6"/>
  <c r="B169" i="6"/>
  <c r="D168" i="6"/>
  <c r="C168" i="6"/>
  <c r="B157" i="8"/>
  <c r="B116" i="8"/>
  <c r="F36" i="15"/>
  <c r="B129" i="8"/>
  <c r="B118" i="8"/>
  <c r="B62" i="8"/>
  <c r="B39" i="8"/>
  <c r="B123" i="8"/>
  <c r="B145" i="8"/>
  <c r="B227" i="13"/>
  <c r="B25" i="9"/>
  <c r="B26" i="3"/>
  <c r="B162" i="8"/>
  <c r="B219" i="13"/>
  <c r="B33" i="8"/>
  <c r="B75" i="8"/>
  <c r="B103" i="8"/>
  <c r="B61" i="8"/>
  <c r="B131" i="8"/>
  <c r="I168" i="6"/>
  <c r="I172" i="6"/>
  <c r="B23" i="8"/>
  <c r="B78" i="8"/>
  <c r="B89" i="8"/>
  <c r="B19" i="9"/>
  <c r="B20" i="3"/>
  <c r="B19" i="8"/>
  <c r="B35" i="8"/>
  <c r="B47" i="8"/>
  <c r="B77" i="8"/>
  <c r="B105" i="8"/>
  <c r="B117" i="8"/>
  <c r="B148" i="8"/>
  <c r="F34" i="15"/>
  <c r="F23" i="15"/>
  <c r="B22" i="8"/>
  <c r="B46" i="8"/>
  <c r="B95" i="8"/>
  <c r="B137" i="8"/>
  <c r="B53" i="8"/>
  <c r="B60" i="8"/>
  <c r="B92" i="8"/>
  <c r="B102" i="8"/>
  <c r="F19" i="15"/>
  <c r="G168" i="6"/>
  <c r="G172" i="6"/>
  <c r="B88" i="8"/>
  <c r="B120" i="8"/>
  <c r="B130" i="8"/>
  <c r="F33" i="15"/>
  <c r="B32" i="8"/>
  <c r="B67" i="8"/>
  <c r="B109" i="8"/>
  <c r="B134" i="8"/>
  <c r="B144" i="8"/>
  <c r="F32" i="15"/>
  <c r="B25" i="8"/>
  <c r="B18" i="8"/>
  <c r="B36" i="8"/>
  <c r="B31" i="8"/>
  <c r="B50" i="8"/>
  <c r="B64" i="8"/>
  <c r="B81" i="8"/>
  <c r="B74" i="8"/>
  <c r="B90" i="8"/>
  <c r="B151" i="8"/>
  <c r="B165" i="8"/>
  <c r="B158" i="8"/>
  <c r="C170" i="7"/>
  <c r="F22" i="15"/>
  <c r="B66" i="8"/>
  <c r="B24" i="9"/>
  <c r="B25" i="3"/>
  <c r="B94" i="8"/>
  <c r="B122" i="8"/>
  <c r="B150" i="8"/>
  <c r="I174" i="7"/>
  <c r="F35" i="15"/>
  <c r="B45" i="8"/>
  <c r="B142" i="8"/>
  <c r="B146" i="8"/>
  <c r="B226" i="13"/>
  <c r="B86" i="8"/>
  <c r="B114" i="8"/>
  <c r="B58" i="8"/>
  <c r="B16" i="9"/>
  <c r="B17" i="3"/>
  <c r="B16" i="8"/>
  <c r="B44" i="8"/>
  <c r="B72" i="8"/>
  <c r="B128" i="8"/>
  <c r="B218" i="13"/>
  <c r="B100" i="8"/>
  <c r="B156" i="8"/>
  <c r="K168" i="6"/>
  <c r="K172" i="6"/>
  <c r="K174" i="7"/>
  <c r="B51" i="8"/>
  <c r="D170" i="7"/>
  <c r="G174" i="7"/>
  <c r="F20" i="15"/>
  <c r="F58" i="15"/>
  <c r="F57" i="15"/>
  <c r="F56" i="15"/>
  <c r="F55" i="15"/>
  <c r="E76" i="15"/>
  <c r="E77" i="15"/>
  <c r="E41" i="15"/>
  <c r="E42" i="15"/>
  <c r="J174" i="7"/>
  <c r="J168" i="6"/>
  <c r="J172" i="6"/>
  <c r="F174" i="7"/>
  <c r="F168" i="6"/>
  <c r="F172" i="6"/>
  <c r="H174" i="7"/>
  <c r="H168" i="6"/>
  <c r="H172" i="6"/>
  <c r="H170" i="7"/>
  <c r="L174" i="7"/>
  <c r="L168" i="6"/>
  <c r="L172" i="6"/>
  <c r="L170" i="7"/>
  <c r="B93" i="8"/>
  <c r="B21" i="9"/>
  <c r="B22" i="3"/>
  <c r="B17" i="8"/>
  <c r="B34" i="8"/>
  <c r="B80" i="8"/>
  <c r="B108" i="8"/>
  <c r="B132" i="8"/>
  <c r="B160" i="8"/>
  <c r="C82" i="15"/>
  <c r="C85" i="15"/>
  <c r="B23" i="9"/>
  <c r="B24" i="3"/>
  <c r="B221" i="13"/>
  <c r="B224" i="13"/>
  <c r="B22" i="9"/>
  <c r="B23" i="3"/>
  <c r="B65" i="8"/>
  <c r="B121" i="8"/>
  <c r="B149" i="8"/>
  <c r="B17" i="9"/>
  <c r="B18" i="3"/>
  <c r="B21" i="8"/>
  <c r="B38" i="8"/>
  <c r="B49" i="8"/>
  <c r="B76" i="8"/>
  <c r="B104" i="8"/>
  <c r="B136" i="8"/>
  <c r="B164" i="8"/>
  <c r="B223" i="13"/>
  <c r="B24" i="8"/>
  <c r="B20" i="8"/>
  <c r="B37" i="8"/>
  <c r="B52" i="8"/>
  <c r="B48" i="8"/>
  <c r="B63" i="8"/>
  <c r="B59" i="8"/>
  <c r="B79" i="8"/>
  <c r="B91" i="8"/>
  <c r="B87" i="8"/>
  <c r="B107" i="8"/>
  <c r="B119" i="8"/>
  <c r="B115" i="8"/>
  <c r="B135" i="8"/>
  <c r="B147" i="8"/>
  <c r="B143" i="8"/>
  <c r="B163" i="8"/>
  <c r="B222" i="13"/>
  <c r="B20" i="9"/>
  <c r="B21" i="3"/>
  <c r="B220" i="13"/>
  <c r="B18" i="9"/>
  <c r="B19" i="3"/>
  <c r="C51" i="13"/>
  <c r="C131" i="13"/>
  <c r="D91" i="13"/>
  <c r="D191" i="13"/>
  <c r="C91" i="13"/>
  <c r="D111" i="13"/>
  <c r="D171" i="13"/>
  <c r="D31" i="13"/>
  <c r="D211" i="13"/>
  <c r="C31" i="13"/>
  <c r="C111" i="13"/>
  <c r="D71" i="13"/>
  <c r="D151" i="13"/>
  <c r="C71" i="13"/>
  <c r="C151" i="13"/>
  <c r="C211" i="13"/>
  <c r="E174" i="7"/>
  <c r="E170" i="7"/>
  <c r="G26" i="10"/>
  <c r="C171" i="13"/>
  <c r="C191" i="13"/>
  <c r="C57" i="3"/>
  <c r="E136" i="8" l="1"/>
  <c r="E150" i="8"/>
  <c r="E95" i="8"/>
  <c r="G162" i="8"/>
  <c r="G156" i="8"/>
  <c r="G123" i="8"/>
  <c r="G134" i="8"/>
  <c r="G148" i="8"/>
  <c r="G137" i="8"/>
  <c r="G151" i="8"/>
  <c r="F101" i="8"/>
  <c r="F29" i="15"/>
  <c r="C282" i="1"/>
  <c r="E285" i="1" s="1"/>
  <c r="F285" i="1" s="1"/>
  <c r="H285" i="1" s="1"/>
  <c r="C114" i="1"/>
  <c r="E120" i="1" s="1"/>
  <c r="F77" i="8"/>
  <c r="G107" i="8"/>
  <c r="G135" i="8"/>
  <c r="F17" i="15"/>
  <c r="G19" i="8"/>
  <c r="G79" i="8"/>
  <c r="G61" i="8"/>
  <c r="F156" i="8"/>
  <c r="D132" i="7"/>
  <c r="F132" i="7" s="1"/>
  <c r="F24" i="8"/>
  <c r="E65" i="15"/>
  <c r="F65" i="15" s="1"/>
  <c r="E268" i="1"/>
  <c r="E223" i="1"/>
  <c r="E60" i="8"/>
  <c r="G75" i="8"/>
  <c r="E88" i="8"/>
  <c r="F164" i="8"/>
  <c r="E270" i="1"/>
  <c r="F21" i="8"/>
  <c r="G37" i="8"/>
  <c r="G93" i="8"/>
  <c r="G149" i="8"/>
  <c r="F142" i="8"/>
  <c r="E51" i="15"/>
  <c r="F51" i="15" s="1"/>
  <c r="E272" i="1"/>
  <c r="G23" i="8"/>
  <c r="G51" i="8"/>
  <c r="G121" i="8"/>
  <c r="F19" i="8"/>
  <c r="F162" i="8"/>
  <c r="E64" i="15"/>
  <c r="F64" i="15" s="1"/>
  <c r="E51" i="8"/>
  <c r="G65" i="8"/>
  <c r="F136" i="8"/>
  <c r="G163" i="8"/>
  <c r="G89" i="8"/>
  <c r="L19" i="10"/>
  <c r="M19" i="10" s="1"/>
  <c r="J19" i="10"/>
  <c r="K19" i="10" s="1"/>
  <c r="D66" i="15"/>
  <c r="F66" i="15" s="1"/>
  <c r="F47" i="8"/>
  <c r="F95" i="8"/>
  <c r="H95" i="8" s="1"/>
  <c r="I95" i="8" s="1"/>
  <c r="F52" i="8"/>
  <c r="D137" i="7"/>
  <c r="F137" i="7" s="1"/>
  <c r="D63" i="15"/>
  <c r="F63" i="15" s="1"/>
  <c r="G150" i="8"/>
  <c r="H150" i="8" s="1"/>
  <c r="I150" i="8" s="1"/>
  <c r="F15" i="15"/>
  <c r="G66" i="8"/>
  <c r="F79" i="8"/>
  <c r="F74" i="8"/>
  <c r="E163" i="8"/>
  <c r="E220" i="1"/>
  <c r="E37" i="8"/>
  <c r="G52" i="8"/>
  <c r="F133" i="8"/>
  <c r="C65" i="1"/>
  <c r="E104" i="1" s="1"/>
  <c r="F18" i="15"/>
  <c r="D52" i="15"/>
  <c r="F52" i="15" s="1"/>
  <c r="E212" i="1"/>
  <c r="F212" i="1" s="1"/>
  <c r="H212" i="1" s="1"/>
  <c r="F81" i="8"/>
  <c r="I27" i="11"/>
  <c r="C20" i="14" s="1"/>
  <c r="F30" i="15"/>
  <c r="E271" i="1"/>
  <c r="E269" i="1"/>
  <c r="E267" i="1"/>
  <c r="I32" i="1"/>
  <c r="G24" i="8"/>
  <c r="F50" i="8"/>
  <c r="F137" i="8"/>
  <c r="G164" i="8"/>
  <c r="E262" i="1"/>
  <c r="E215" i="1"/>
  <c r="G38" i="8"/>
  <c r="E65" i="8"/>
  <c r="G73" i="8"/>
  <c r="F132" i="8"/>
  <c r="G129" i="8"/>
  <c r="E149" i="8"/>
  <c r="F16" i="15"/>
  <c r="C355" i="1"/>
  <c r="E365" i="1" s="1"/>
  <c r="E264" i="1"/>
  <c r="I347" i="1"/>
  <c r="F46" i="8"/>
  <c r="F75" i="8"/>
  <c r="F73" i="8"/>
  <c r="E132" i="8"/>
  <c r="F129" i="8"/>
  <c r="F158" i="8"/>
  <c r="I201" i="1"/>
  <c r="I490" i="1"/>
  <c r="F53" i="8"/>
  <c r="F51" i="8"/>
  <c r="G77" i="8"/>
  <c r="G101" i="8"/>
  <c r="G136" i="8"/>
  <c r="E456" i="1"/>
  <c r="E458" i="1"/>
  <c r="E460" i="1"/>
  <c r="E462" i="1"/>
  <c r="E464" i="1"/>
  <c r="C475" i="1"/>
  <c r="E489" i="1" s="1"/>
  <c r="E454" i="1"/>
  <c r="F454" i="1" s="1"/>
  <c r="E455" i="1"/>
  <c r="E457" i="1"/>
  <c r="E459" i="1"/>
  <c r="E461" i="1"/>
  <c r="E463" i="1"/>
  <c r="E465" i="1"/>
  <c r="L16" i="10"/>
  <c r="M16" i="10" s="1"/>
  <c r="J16" i="10"/>
  <c r="K16" i="10" s="1"/>
  <c r="G34" i="8"/>
  <c r="C427" i="1"/>
  <c r="E437" i="1" s="1"/>
  <c r="J17" i="10"/>
  <c r="K17" i="10" s="1"/>
  <c r="F123" i="8"/>
  <c r="E217" i="1"/>
  <c r="G49" i="8"/>
  <c r="F65" i="8"/>
  <c r="E123" i="8"/>
  <c r="G146" i="8"/>
  <c r="E417" i="1"/>
  <c r="E415" i="1"/>
  <c r="E413" i="1"/>
  <c r="E411" i="1"/>
  <c r="E409" i="1"/>
  <c r="E407" i="1"/>
  <c r="E222" i="1"/>
  <c r="E214" i="1"/>
  <c r="J201" i="1"/>
  <c r="F49" i="8"/>
  <c r="E47" i="8"/>
  <c r="F63" i="8"/>
  <c r="F61" i="8"/>
  <c r="G59" i="8"/>
  <c r="F105" i="8"/>
  <c r="G118" i="8"/>
  <c r="G133" i="8"/>
  <c r="F146" i="8"/>
  <c r="I177" i="1"/>
  <c r="E219" i="1"/>
  <c r="C162" i="1"/>
  <c r="E168" i="1" s="1"/>
  <c r="I418" i="1"/>
  <c r="E33" i="8"/>
  <c r="G30" i="8"/>
  <c r="G44" i="8"/>
  <c r="E61" i="8"/>
  <c r="F59" i="8"/>
  <c r="E118" i="8"/>
  <c r="G115" i="8"/>
  <c r="G143" i="8"/>
  <c r="G157" i="8"/>
  <c r="G31" i="8"/>
  <c r="I273" i="1"/>
  <c r="D53" i="15"/>
  <c r="F53" i="15" s="1"/>
  <c r="F31" i="15"/>
  <c r="E216" i="1"/>
  <c r="I442" i="1"/>
  <c r="G20" i="8"/>
  <c r="G35" i="8"/>
  <c r="F44" i="8"/>
  <c r="G76" i="8"/>
  <c r="G91" i="8"/>
  <c r="G87" i="8"/>
  <c r="F109" i="8"/>
  <c r="F102" i="8"/>
  <c r="F115" i="8"/>
  <c r="F165" i="8"/>
  <c r="F163" i="8"/>
  <c r="G161" i="8"/>
  <c r="F159" i="8"/>
  <c r="F157" i="8"/>
  <c r="G90" i="8"/>
  <c r="E263" i="1"/>
  <c r="E221" i="1"/>
  <c r="E213" i="1"/>
  <c r="J394" i="1"/>
  <c r="L22" i="10"/>
  <c r="M22" i="10" s="1"/>
  <c r="G17" i="8"/>
  <c r="G48" i="8"/>
  <c r="F66" i="8"/>
  <c r="G62" i="8"/>
  <c r="F78" i="8"/>
  <c r="F91" i="8"/>
  <c r="F87" i="8"/>
  <c r="E109" i="8"/>
  <c r="G119" i="8"/>
  <c r="H119" i="8" s="1"/>
  <c r="I119" i="8" s="1"/>
  <c r="F161" i="8"/>
  <c r="E159" i="8"/>
  <c r="G45" i="8"/>
  <c r="F88" i="8"/>
  <c r="G160" i="8"/>
  <c r="F67" i="8"/>
  <c r="G63" i="8"/>
  <c r="F92" i="8"/>
  <c r="G105" i="8"/>
  <c r="F28" i="15"/>
  <c r="C234" i="1"/>
  <c r="E416" i="1"/>
  <c r="E414" i="1"/>
  <c r="E412" i="1"/>
  <c r="E410" i="1"/>
  <c r="E408" i="1"/>
  <c r="J264" i="1"/>
  <c r="J273" i="1" s="1"/>
  <c r="J370" i="1"/>
  <c r="J20" i="10"/>
  <c r="K20" i="10" s="1"/>
  <c r="F48" i="8"/>
  <c r="F64" i="8"/>
  <c r="F62" i="8"/>
  <c r="F60" i="8"/>
  <c r="G58" i="8"/>
  <c r="F106" i="8"/>
  <c r="G104" i="8"/>
  <c r="G132" i="8"/>
  <c r="G147" i="8"/>
  <c r="G142" i="8"/>
  <c r="J466" i="1"/>
  <c r="L24" i="10"/>
  <c r="M24" i="10" s="1"/>
  <c r="J24" i="10"/>
  <c r="K24" i="10" s="1"/>
  <c r="J297" i="1"/>
  <c r="J418" i="1"/>
  <c r="E148" i="8"/>
  <c r="E36" i="8"/>
  <c r="D136" i="7"/>
  <c r="F136" i="7" s="1"/>
  <c r="E134" i="8"/>
  <c r="E120" i="8"/>
  <c r="E106" i="8"/>
  <c r="E22" i="8"/>
  <c r="E162" i="8"/>
  <c r="E50" i="8"/>
  <c r="E92" i="8"/>
  <c r="E64" i="8"/>
  <c r="C308" i="1"/>
  <c r="L14" i="10"/>
  <c r="J14" i="10"/>
  <c r="L18" i="10"/>
  <c r="M18" i="10" s="1"/>
  <c r="J18" i="10"/>
  <c r="K18" i="10" s="1"/>
  <c r="C175" i="13"/>
  <c r="F191" i="13" s="1"/>
  <c r="C226" i="13" s="1"/>
  <c r="E226" i="13" s="1"/>
  <c r="F226" i="13" s="1"/>
  <c r="G226" i="13" s="1"/>
  <c r="J153" i="1"/>
  <c r="F32" i="8"/>
  <c r="F36" i="8"/>
  <c r="F31" i="8"/>
  <c r="F35" i="8"/>
  <c r="F39" i="8"/>
  <c r="F33" i="8"/>
  <c r="F37" i="8"/>
  <c r="F34" i="8"/>
  <c r="F38" i="8"/>
  <c r="E50" i="15"/>
  <c r="F50" i="15" s="1"/>
  <c r="J56" i="1"/>
  <c r="I224" i="1"/>
  <c r="J212" i="1"/>
  <c r="J224" i="1" s="1"/>
  <c r="I129" i="1"/>
  <c r="J118" i="1"/>
  <c r="J129" i="1" s="1"/>
  <c r="J177" i="1"/>
  <c r="J21" i="10"/>
  <c r="K21" i="10" s="1"/>
  <c r="H406" i="1"/>
  <c r="G407" i="1" s="1"/>
  <c r="J323" i="1"/>
  <c r="J347" i="1"/>
  <c r="J490" i="1"/>
  <c r="I105" i="1"/>
  <c r="J95" i="1"/>
  <c r="J105" i="1" s="1"/>
  <c r="J32" i="1"/>
  <c r="J249" i="1"/>
  <c r="J442" i="1"/>
  <c r="H261" i="1"/>
  <c r="E78" i="8"/>
  <c r="L15" i="10"/>
  <c r="M15" i="10" s="1"/>
  <c r="J15" i="10"/>
  <c r="K15" i="10" s="1"/>
  <c r="E265" i="1"/>
  <c r="I466" i="1"/>
  <c r="I323" i="1"/>
  <c r="F23" i="8"/>
  <c r="F20" i="8"/>
  <c r="F17" i="8"/>
  <c r="F25" i="8"/>
  <c r="F22" i="8"/>
  <c r="F18" i="8"/>
  <c r="C17" i="1"/>
  <c r="D130" i="7"/>
  <c r="F130" i="7" s="1"/>
  <c r="F171" i="13"/>
  <c r="C225" i="13" s="1"/>
  <c r="E225" i="13" s="1"/>
  <c r="F225" i="13" s="1"/>
  <c r="G225" i="13" s="1"/>
  <c r="G145" i="8"/>
  <c r="G33" i="8"/>
  <c r="G131" i="8"/>
  <c r="G117" i="8"/>
  <c r="G103" i="8"/>
  <c r="G159" i="8"/>
  <c r="G47" i="8"/>
  <c r="G60" i="8"/>
  <c r="G18" i="8"/>
  <c r="G158" i="8"/>
  <c r="G46" i="8"/>
  <c r="G144" i="8"/>
  <c r="G32" i="8"/>
  <c r="G130" i="8"/>
  <c r="C56" i="13"/>
  <c r="G74" i="8"/>
  <c r="E266" i="1"/>
  <c r="I370" i="1"/>
  <c r="L23" i="10"/>
  <c r="M23" i="10" s="1"/>
  <c r="J23" i="10"/>
  <c r="K23" i="10" s="1"/>
  <c r="I297" i="1"/>
  <c r="E67" i="8"/>
  <c r="E165" i="8"/>
  <c r="E53" i="8"/>
  <c r="D139" i="7"/>
  <c r="F139" i="7" s="1"/>
  <c r="E151" i="8"/>
  <c r="E39" i="8"/>
  <c r="E25" i="8"/>
  <c r="E137" i="8"/>
  <c r="E81" i="8"/>
  <c r="E121" i="8"/>
  <c r="E107" i="8"/>
  <c r="E93" i="8"/>
  <c r="E79" i="8"/>
  <c r="E135" i="8"/>
  <c r="I394" i="1"/>
  <c r="F117" i="8"/>
  <c r="F121" i="8"/>
  <c r="F116" i="8"/>
  <c r="F120" i="8"/>
  <c r="F114" i="8"/>
  <c r="F118" i="8"/>
  <c r="F122" i="8"/>
  <c r="E94" i="8"/>
  <c r="E80" i="8"/>
  <c r="E66" i="8"/>
  <c r="E164" i="8"/>
  <c r="E52" i="8"/>
  <c r="D138" i="7"/>
  <c r="F138" i="7" s="1"/>
  <c r="E108" i="8"/>
  <c r="E63" i="8"/>
  <c r="E161" i="8"/>
  <c r="E49" i="8"/>
  <c r="E147" i="8"/>
  <c r="E35" i="8"/>
  <c r="E133" i="8"/>
  <c r="D135" i="7"/>
  <c r="F135" i="7" s="1"/>
  <c r="E21" i="8"/>
  <c r="E77" i="8"/>
  <c r="E20" i="8"/>
  <c r="E90" i="8"/>
  <c r="E76" i="8"/>
  <c r="E62" i="8"/>
  <c r="D134" i="7"/>
  <c r="F134" i="7" s="1"/>
  <c r="E160" i="8"/>
  <c r="E48" i="8"/>
  <c r="E104" i="8"/>
  <c r="D133" i="7"/>
  <c r="F133" i="7" s="1"/>
  <c r="E117" i="8"/>
  <c r="E19" i="8"/>
  <c r="E103" i="8"/>
  <c r="E89" i="8"/>
  <c r="E75" i="8"/>
  <c r="E131" i="8"/>
  <c r="E144" i="8"/>
  <c r="E32" i="8"/>
  <c r="E130" i="8"/>
  <c r="E18" i="8"/>
  <c r="E116" i="8"/>
  <c r="H116" i="8" s="1"/>
  <c r="I116" i="8" s="1"/>
  <c r="E102" i="8"/>
  <c r="E158" i="8"/>
  <c r="E46" i="8"/>
  <c r="I56" i="1"/>
  <c r="F144" i="8"/>
  <c r="F148" i="8"/>
  <c r="F143" i="8"/>
  <c r="F147" i="8"/>
  <c r="F151" i="8"/>
  <c r="F145" i="8"/>
  <c r="F149" i="8"/>
  <c r="J25" i="10"/>
  <c r="K25" i="10" s="1"/>
  <c r="I153" i="1"/>
  <c r="I249" i="1"/>
  <c r="F131" i="8"/>
  <c r="F135" i="8"/>
  <c r="F130" i="8"/>
  <c r="F134" i="8"/>
  <c r="G109" i="8"/>
  <c r="G128" i="8"/>
  <c r="C16" i="13"/>
  <c r="C196" i="13"/>
  <c r="G25" i="8"/>
  <c r="G53" i="8"/>
  <c r="G80" i="8"/>
  <c r="G72" i="8"/>
  <c r="F93" i="8"/>
  <c r="F89" i="8"/>
  <c r="G165" i="8"/>
  <c r="G67" i="8"/>
  <c r="F80" i="8"/>
  <c r="F76" i="8"/>
  <c r="G94" i="8"/>
  <c r="G86" i="8"/>
  <c r="F107" i="8"/>
  <c r="F103" i="8"/>
  <c r="G81" i="8"/>
  <c r="F94" i="8"/>
  <c r="F90" i="8"/>
  <c r="G108" i="8"/>
  <c r="G100" i="8"/>
  <c r="F108" i="8"/>
  <c r="F104" i="8"/>
  <c r="G122" i="8"/>
  <c r="H50" i="8" l="1"/>
  <c r="I50" i="8" s="1"/>
  <c r="E296" i="1"/>
  <c r="E125" i="1"/>
  <c r="E121" i="1"/>
  <c r="E119" i="1"/>
  <c r="H79" i="8"/>
  <c r="I79" i="8" s="1"/>
  <c r="E127" i="1"/>
  <c r="H102" i="8"/>
  <c r="I102" i="8" s="1"/>
  <c r="E78" i="1"/>
  <c r="E69" i="1"/>
  <c r="E126" i="1"/>
  <c r="E128" i="1"/>
  <c r="C138" i="1"/>
  <c r="E146" i="1" s="1"/>
  <c r="E122" i="1"/>
  <c r="E118" i="1"/>
  <c r="E117" i="1"/>
  <c r="F117" i="1" s="1"/>
  <c r="H117" i="1" s="1"/>
  <c r="G118" i="1" s="1"/>
  <c r="E123" i="1"/>
  <c r="E288" i="1"/>
  <c r="E290" i="1"/>
  <c r="E286" i="1"/>
  <c r="E292" i="1"/>
  <c r="E294" i="1"/>
  <c r="H38" i="8"/>
  <c r="I38" i="8" s="1"/>
  <c r="H92" i="8"/>
  <c r="I92" i="8" s="1"/>
  <c r="E293" i="1"/>
  <c r="E291" i="1"/>
  <c r="C22" i="9"/>
  <c r="D22" i="9" s="1"/>
  <c r="E287" i="1"/>
  <c r="H74" i="8"/>
  <c r="I74" i="8" s="1"/>
  <c r="H23" i="8"/>
  <c r="I23" i="8" s="1"/>
  <c r="E124" i="1"/>
  <c r="E170" i="1"/>
  <c r="E169" i="1"/>
  <c r="H123" i="8"/>
  <c r="I123" i="8" s="1"/>
  <c r="H91" i="8"/>
  <c r="I91" i="8" s="1"/>
  <c r="E440" i="1"/>
  <c r="H34" i="8"/>
  <c r="I34" i="8" s="1"/>
  <c r="H61" i="8"/>
  <c r="I61" i="8" s="1"/>
  <c r="H136" i="8"/>
  <c r="I136" i="8" s="1"/>
  <c r="H24" i="8"/>
  <c r="I24" i="8" s="1"/>
  <c r="H88" i="8"/>
  <c r="I88" i="8" s="1"/>
  <c r="H77" i="8"/>
  <c r="I77" i="8" s="1"/>
  <c r="H146" i="8"/>
  <c r="I146" i="8" s="1"/>
  <c r="F24" i="15"/>
  <c r="E295" i="1"/>
  <c r="E289" i="1"/>
  <c r="H122" i="8"/>
  <c r="I122" i="8" s="1"/>
  <c r="C16" i="9"/>
  <c r="D16" i="9" s="1"/>
  <c r="E95" i="1"/>
  <c r="E73" i="8"/>
  <c r="H73" i="8" s="1"/>
  <c r="I73" i="8" s="1"/>
  <c r="E438" i="1"/>
  <c r="E17" i="8"/>
  <c r="C35" i="13" s="1"/>
  <c r="F51" i="13" s="1"/>
  <c r="C219" i="13" s="1"/>
  <c r="E219" i="13" s="1"/>
  <c r="F219" i="13" s="1"/>
  <c r="G219" i="13" s="1"/>
  <c r="E87" i="8"/>
  <c r="H87" i="8" s="1"/>
  <c r="I87" i="8" s="1"/>
  <c r="E434" i="1"/>
  <c r="E77" i="1"/>
  <c r="E72" i="1"/>
  <c r="E435" i="1"/>
  <c r="H65" i="8"/>
  <c r="I65" i="8" s="1"/>
  <c r="H160" i="8"/>
  <c r="I160" i="8" s="1"/>
  <c r="E360" i="1"/>
  <c r="E71" i="1"/>
  <c r="E430" i="1"/>
  <c r="F430" i="1" s="1"/>
  <c r="H430" i="1" s="1"/>
  <c r="G431" i="1" s="1"/>
  <c r="H51" i="8"/>
  <c r="I51" i="8" s="1"/>
  <c r="E103" i="1"/>
  <c r="E362" i="1"/>
  <c r="E102" i="1"/>
  <c r="E100" i="1"/>
  <c r="E45" i="8"/>
  <c r="H45" i="8" s="1"/>
  <c r="I45" i="8" s="1"/>
  <c r="E97" i="1"/>
  <c r="E157" i="8"/>
  <c r="H157" i="8" s="1"/>
  <c r="I157" i="8" s="1"/>
  <c r="E75" i="1"/>
  <c r="C19" i="9"/>
  <c r="D19" i="9" s="1"/>
  <c r="H149" i="8"/>
  <c r="I149" i="8" s="1"/>
  <c r="H64" i="8"/>
  <c r="I64" i="8" s="1"/>
  <c r="C58" i="3"/>
  <c r="H60" i="8"/>
  <c r="I60" i="8" s="1"/>
  <c r="H33" i="8"/>
  <c r="I33" i="8" s="1"/>
  <c r="C21" i="9"/>
  <c r="D21" i="9" s="1"/>
  <c r="H37" i="8"/>
  <c r="I37" i="8" s="1"/>
  <c r="E167" i="1"/>
  <c r="F407" i="1"/>
  <c r="H407" i="1" s="1"/>
  <c r="G408" i="1" s="1"/>
  <c r="F408" i="1" s="1"/>
  <c r="H162" i="8"/>
  <c r="I162" i="8" s="1"/>
  <c r="H109" i="8"/>
  <c r="I109" i="8" s="1"/>
  <c r="G213" i="1"/>
  <c r="F213" i="1" s="1"/>
  <c r="H213" i="1" s="1"/>
  <c r="G214" i="1" s="1"/>
  <c r="F214" i="1" s="1"/>
  <c r="H117" i="8"/>
  <c r="I117" i="8" s="1"/>
  <c r="H137" i="8"/>
  <c r="I137" i="8" s="1"/>
  <c r="H163" i="8"/>
  <c r="I163" i="8" s="1"/>
  <c r="H46" i="8"/>
  <c r="I46" i="8" s="1"/>
  <c r="H48" i="8"/>
  <c r="I48" i="8" s="1"/>
  <c r="H132" i="8"/>
  <c r="I132" i="8" s="1"/>
  <c r="H75" i="8"/>
  <c r="I75" i="8" s="1"/>
  <c r="H39" i="8"/>
  <c r="I39" i="8" s="1"/>
  <c r="H159" i="8"/>
  <c r="I159" i="8" s="1"/>
  <c r="H52" i="8"/>
  <c r="I52" i="8" s="1"/>
  <c r="F72" i="15"/>
  <c r="H164" i="8"/>
  <c r="I164" i="8" s="1"/>
  <c r="H47" i="8"/>
  <c r="I47" i="8" s="1"/>
  <c r="E101" i="8"/>
  <c r="H101" i="8" s="1"/>
  <c r="I101" i="8" s="1"/>
  <c r="E129" i="8"/>
  <c r="H129" i="8" s="1"/>
  <c r="I129" i="8" s="1"/>
  <c r="E59" i="8"/>
  <c r="H59" i="8" s="1"/>
  <c r="I59" i="8" s="1"/>
  <c r="H66" i="8"/>
  <c r="I66" i="8" s="1"/>
  <c r="H93" i="8"/>
  <c r="I93" i="8" s="1"/>
  <c r="E486" i="1"/>
  <c r="H49" i="8"/>
  <c r="I49" i="8" s="1"/>
  <c r="E101" i="1"/>
  <c r="E73" i="1"/>
  <c r="E31" i="8"/>
  <c r="H31" i="8" s="1"/>
  <c r="I31" i="8" s="1"/>
  <c r="E363" i="1"/>
  <c r="H32" i="8"/>
  <c r="I32" i="8" s="1"/>
  <c r="E115" i="8"/>
  <c r="H115" i="8" s="1"/>
  <c r="I115" i="8" s="1"/>
  <c r="E74" i="1"/>
  <c r="E143" i="8"/>
  <c r="H143" i="8" s="1"/>
  <c r="I143" i="8" s="1"/>
  <c r="E99" i="1"/>
  <c r="H105" i="8"/>
  <c r="I105" i="8" s="1"/>
  <c r="E358" i="1"/>
  <c r="F358" i="1" s="1"/>
  <c r="H358" i="1" s="1"/>
  <c r="G359" i="1" s="1"/>
  <c r="E366" i="1"/>
  <c r="E359" i="1"/>
  <c r="E364" i="1"/>
  <c r="E368" i="1"/>
  <c r="C379" i="1"/>
  <c r="H63" i="8"/>
  <c r="I63" i="8" s="1"/>
  <c r="C23" i="9"/>
  <c r="D23" i="9" s="1"/>
  <c r="E94" i="1"/>
  <c r="E76" i="1"/>
  <c r="E70" i="1"/>
  <c r="C90" i="1"/>
  <c r="F37" i="15"/>
  <c r="E367" i="1"/>
  <c r="H131" i="8"/>
  <c r="I131" i="8" s="1"/>
  <c r="E369" i="1"/>
  <c r="E361" i="1"/>
  <c r="E93" i="1"/>
  <c r="F93" i="1" s="1"/>
  <c r="H93" i="1" s="1"/>
  <c r="G94" i="1" s="1"/>
  <c r="E98" i="1"/>
  <c r="E96" i="1"/>
  <c r="E79" i="1"/>
  <c r="H62" i="8"/>
  <c r="I62" i="8" s="1"/>
  <c r="H35" i="8"/>
  <c r="I35" i="8" s="1"/>
  <c r="F59" i="15"/>
  <c r="E432" i="1"/>
  <c r="E436" i="1"/>
  <c r="C24" i="9"/>
  <c r="D24" i="9" s="1"/>
  <c r="E439" i="1"/>
  <c r="E240" i="1"/>
  <c r="E248" i="1"/>
  <c r="E237" i="1"/>
  <c r="F237" i="1" s="1"/>
  <c r="E239" i="1"/>
  <c r="E241" i="1"/>
  <c r="E243" i="1"/>
  <c r="E245" i="1"/>
  <c r="E247" i="1"/>
  <c r="E244" i="1"/>
  <c r="E242" i="1"/>
  <c r="E238" i="1"/>
  <c r="E246" i="1"/>
  <c r="H133" i="8"/>
  <c r="I133" i="8" s="1"/>
  <c r="H161" i="8"/>
  <c r="I161" i="8" s="1"/>
  <c r="H106" i="8"/>
  <c r="I106" i="8" s="1"/>
  <c r="E431" i="1"/>
  <c r="H454" i="1"/>
  <c r="G455" i="1" s="1"/>
  <c r="F455" i="1" s="1"/>
  <c r="H455" i="1" s="1"/>
  <c r="G456" i="1" s="1"/>
  <c r="F456" i="1" s="1"/>
  <c r="H78" i="8"/>
  <c r="I78" i="8" s="1"/>
  <c r="H145" i="8"/>
  <c r="I145" i="8" s="1"/>
  <c r="H144" i="8"/>
  <c r="I144" i="8" s="1"/>
  <c r="H104" i="8"/>
  <c r="I104" i="8" s="1"/>
  <c r="C31" i="9"/>
  <c r="C31" i="3" s="1"/>
  <c r="H120" i="8"/>
  <c r="I120" i="8" s="1"/>
  <c r="E441" i="1"/>
  <c r="E481" i="1"/>
  <c r="E482" i="1"/>
  <c r="E484" i="1"/>
  <c r="E479" i="1"/>
  <c r="E478" i="1"/>
  <c r="F478" i="1" s="1"/>
  <c r="E480" i="1"/>
  <c r="E488" i="1"/>
  <c r="E487" i="1"/>
  <c r="E483" i="1"/>
  <c r="E485" i="1"/>
  <c r="H108" i="8"/>
  <c r="I108" i="8" s="1"/>
  <c r="H118" i="8"/>
  <c r="I118" i="8" s="1"/>
  <c r="C18" i="9"/>
  <c r="D18" i="9" s="1"/>
  <c r="E433" i="1"/>
  <c r="E165" i="1"/>
  <c r="F165" i="1" s="1"/>
  <c r="E166" i="1"/>
  <c r="C186" i="1"/>
  <c r="E172" i="1"/>
  <c r="E174" i="1"/>
  <c r="E176" i="1"/>
  <c r="E173" i="1"/>
  <c r="E171" i="1"/>
  <c r="E175" i="1"/>
  <c r="H158" i="8"/>
  <c r="I158" i="8" s="1"/>
  <c r="H81" i="8"/>
  <c r="I81" i="8" s="1"/>
  <c r="H67" i="8"/>
  <c r="I67" i="8" s="1"/>
  <c r="C135" i="13"/>
  <c r="F151" i="13" s="1"/>
  <c r="C224" i="13" s="1"/>
  <c r="E224" i="13" s="1"/>
  <c r="F224" i="13" s="1"/>
  <c r="G224" i="13" s="1"/>
  <c r="H22" i="8"/>
  <c r="C115" i="13"/>
  <c r="F131" i="13" s="1"/>
  <c r="C223" i="13" s="1"/>
  <c r="E223" i="13" s="1"/>
  <c r="F223" i="13" s="1"/>
  <c r="G223" i="13" s="1"/>
  <c r="H21" i="8"/>
  <c r="C25" i="9"/>
  <c r="H89" i="8"/>
  <c r="I89" i="8" s="1"/>
  <c r="H135" i="8"/>
  <c r="I135" i="8" s="1"/>
  <c r="E314" i="1"/>
  <c r="E322" i="1"/>
  <c r="E313" i="1"/>
  <c r="E321" i="1"/>
  <c r="E312" i="1"/>
  <c r="E320" i="1"/>
  <c r="E319" i="1"/>
  <c r="E318" i="1"/>
  <c r="E315" i="1"/>
  <c r="E311" i="1"/>
  <c r="F311" i="1" s="1"/>
  <c r="E317" i="1"/>
  <c r="E316" i="1"/>
  <c r="C332" i="1"/>
  <c r="H134" i="8"/>
  <c r="I134" i="8" s="1"/>
  <c r="H103" i="8"/>
  <c r="I103" i="8" s="1"/>
  <c r="H151" i="8"/>
  <c r="I151" i="8" s="1"/>
  <c r="C20" i="9"/>
  <c r="H25" i="8"/>
  <c r="C195" i="13"/>
  <c r="F211" i="13" s="1"/>
  <c r="C227" i="13" s="1"/>
  <c r="E227" i="13" s="1"/>
  <c r="F227" i="13" s="1"/>
  <c r="G227" i="13" s="1"/>
  <c r="C55" i="13"/>
  <c r="F71" i="13" s="1"/>
  <c r="C220" i="13" s="1"/>
  <c r="E220" i="13" s="1"/>
  <c r="F220" i="13" s="1"/>
  <c r="G220" i="13" s="1"/>
  <c r="H18" i="8"/>
  <c r="H19" i="8"/>
  <c r="C75" i="13"/>
  <c r="F91" i="13" s="1"/>
  <c r="C221" i="13" s="1"/>
  <c r="E221" i="13" s="1"/>
  <c r="F221" i="13" s="1"/>
  <c r="G221" i="13" s="1"/>
  <c r="H76" i="8"/>
  <c r="I76" i="8" s="1"/>
  <c r="H147" i="8"/>
  <c r="I147" i="8" s="1"/>
  <c r="F140" i="7"/>
  <c r="B14" i="12" s="1"/>
  <c r="E14" i="12" s="1"/>
  <c r="H36" i="8"/>
  <c r="I36" i="8" s="1"/>
  <c r="H130" i="8"/>
  <c r="I130" i="8" s="1"/>
  <c r="H90" i="8"/>
  <c r="I90" i="8" s="1"/>
  <c r="H80" i="8"/>
  <c r="I80" i="8" s="1"/>
  <c r="H107" i="8"/>
  <c r="I107" i="8" s="1"/>
  <c r="H53" i="8"/>
  <c r="I53" i="8" s="1"/>
  <c r="E58" i="8"/>
  <c r="H58" i="8" s="1"/>
  <c r="C41" i="1"/>
  <c r="E156" i="8"/>
  <c r="H156" i="8" s="1"/>
  <c r="E44" i="8"/>
  <c r="H44" i="8" s="1"/>
  <c r="E142" i="8"/>
  <c r="H142" i="8" s="1"/>
  <c r="E30" i="8"/>
  <c r="H30" i="8" s="1"/>
  <c r="E16" i="8"/>
  <c r="E128" i="8"/>
  <c r="H128" i="8" s="1"/>
  <c r="E72" i="8"/>
  <c r="H72" i="8" s="1"/>
  <c r="E114" i="8"/>
  <c r="H114" i="8" s="1"/>
  <c r="E20" i="1"/>
  <c r="F20" i="1" s="1"/>
  <c r="E26" i="1"/>
  <c r="E100" i="8"/>
  <c r="H100" i="8" s="1"/>
  <c r="E25" i="1"/>
  <c r="E24" i="1"/>
  <c r="E23" i="1"/>
  <c r="E31" i="1"/>
  <c r="E22" i="1"/>
  <c r="E30" i="1"/>
  <c r="E27" i="1"/>
  <c r="E21" i="1"/>
  <c r="E29" i="1"/>
  <c r="E86" i="8"/>
  <c r="H86" i="8" s="1"/>
  <c r="E28" i="1"/>
  <c r="K14" i="10"/>
  <c r="K26" i="10" s="1"/>
  <c r="J26" i="10"/>
  <c r="C14" i="14" s="1"/>
  <c r="H148" i="8"/>
  <c r="I148" i="8" s="1"/>
  <c r="C95" i="13"/>
  <c r="F111" i="13" s="1"/>
  <c r="C222" i="13" s="1"/>
  <c r="E222" i="13" s="1"/>
  <c r="F222" i="13" s="1"/>
  <c r="G222" i="13" s="1"/>
  <c r="H20" i="8"/>
  <c r="H94" i="8"/>
  <c r="I94" i="8" s="1"/>
  <c r="H121" i="8"/>
  <c r="I121" i="8" s="1"/>
  <c r="H165" i="8"/>
  <c r="I165" i="8" s="1"/>
  <c r="G262" i="1"/>
  <c r="F262" i="1" s="1"/>
  <c r="M14" i="10"/>
  <c r="M26" i="10" s="1"/>
  <c r="L26" i="10"/>
  <c r="C79" i="3" s="1"/>
  <c r="G286" i="1"/>
  <c r="F286" i="1" l="1"/>
  <c r="H286" i="1" s="1"/>
  <c r="G287" i="1" s="1"/>
  <c r="F287" i="1" s="1"/>
  <c r="E150" i="1"/>
  <c r="E144" i="1"/>
  <c r="E141" i="1"/>
  <c r="F141" i="1" s="1"/>
  <c r="H141" i="1" s="1"/>
  <c r="E147" i="1"/>
  <c r="E142" i="1"/>
  <c r="E145" i="1"/>
  <c r="E143" i="1"/>
  <c r="E151" i="1"/>
  <c r="E149" i="1"/>
  <c r="F118" i="1"/>
  <c r="H118" i="1" s="1"/>
  <c r="E148" i="1"/>
  <c r="E152" i="1"/>
  <c r="F44" i="15"/>
  <c r="C49" i="3" s="1"/>
  <c r="F431" i="1"/>
  <c r="H431" i="1" s="1"/>
  <c r="G432" i="1" s="1"/>
  <c r="F432" i="1" s="1"/>
  <c r="F94" i="1"/>
  <c r="H94" i="1" s="1"/>
  <c r="G95" i="1" s="1"/>
  <c r="F95" i="1" s="1"/>
  <c r="H17" i="8"/>
  <c r="E17" i="9" s="1"/>
  <c r="F17" i="9" s="1"/>
  <c r="D31" i="9"/>
  <c r="D31" i="3" s="1"/>
  <c r="F87" i="15"/>
  <c r="C73" i="3" s="1"/>
  <c r="F359" i="1"/>
  <c r="E383" i="1"/>
  <c r="E386" i="1"/>
  <c r="E393" i="1"/>
  <c r="E389" i="1"/>
  <c r="E385" i="1"/>
  <c r="E392" i="1"/>
  <c r="E391" i="1"/>
  <c r="E388" i="1"/>
  <c r="E390" i="1"/>
  <c r="E382" i="1"/>
  <c r="F382" i="1" s="1"/>
  <c r="H382" i="1" s="1"/>
  <c r="G383" i="1" s="1"/>
  <c r="E387" i="1"/>
  <c r="E384" i="1"/>
  <c r="H237" i="1"/>
  <c r="G238" i="1" s="1"/>
  <c r="F238" i="1" s="1"/>
  <c r="E194" i="1"/>
  <c r="E196" i="1"/>
  <c r="E189" i="1"/>
  <c r="F189" i="1" s="1"/>
  <c r="E195" i="1"/>
  <c r="E199" i="1"/>
  <c r="E191" i="1"/>
  <c r="E198" i="1"/>
  <c r="E200" i="1"/>
  <c r="E197" i="1"/>
  <c r="E190" i="1"/>
  <c r="E192" i="1"/>
  <c r="E193" i="1"/>
  <c r="H478" i="1"/>
  <c r="G479" i="1" s="1"/>
  <c r="F479" i="1" s="1"/>
  <c r="H479" i="1" s="1"/>
  <c r="H165" i="1"/>
  <c r="G166" i="1" s="1"/>
  <c r="F166" i="1" s="1"/>
  <c r="H456" i="1"/>
  <c r="G457" i="1" s="1"/>
  <c r="F457" i="1" s="1"/>
  <c r="H214" i="1"/>
  <c r="G215" i="1" s="1"/>
  <c r="F215" i="1" s="1"/>
  <c r="I72" i="8"/>
  <c r="I82" i="8" s="1"/>
  <c r="H82" i="8"/>
  <c r="C36" i="9" s="1"/>
  <c r="I58" i="8"/>
  <c r="I68" i="8" s="1"/>
  <c r="H68" i="8"/>
  <c r="C35" i="9" s="1"/>
  <c r="D20" i="9"/>
  <c r="E21" i="9"/>
  <c r="I21" i="8"/>
  <c r="I25" i="8"/>
  <c r="E25" i="9"/>
  <c r="F25" i="9" s="1"/>
  <c r="H16" i="8"/>
  <c r="C15" i="13"/>
  <c r="F31" i="13" s="1"/>
  <c r="C218" i="13" s="1"/>
  <c r="E218" i="13" s="1"/>
  <c r="E19" i="9"/>
  <c r="I19" i="8"/>
  <c r="E20" i="9"/>
  <c r="F20" i="9" s="1"/>
  <c r="I20" i="8"/>
  <c r="C15" i="14"/>
  <c r="C54" i="3"/>
  <c r="H40" i="8"/>
  <c r="C33" i="9" s="1"/>
  <c r="I30" i="8"/>
  <c r="I40" i="8" s="1"/>
  <c r="E18" i="9"/>
  <c r="I18" i="8"/>
  <c r="C53" i="3"/>
  <c r="H110" i="8"/>
  <c r="C38" i="9" s="1"/>
  <c r="I100" i="8"/>
  <c r="I110" i="8" s="1"/>
  <c r="H152" i="8"/>
  <c r="C41" i="9" s="1"/>
  <c r="I142" i="8"/>
  <c r="I152" i="8" s="1"/>
  <c r="E22" i="9"/>
  <c r="I22" i="8"/>
  <c r="H311" i="1"/>
  <c r="G312" i="1" s="1"/>
  <c r="F312" i="1" s="1"/>
  <c r="H54" i="8"/>
  <c r="C34" i="9" s="1"/>
  <c r="I44" i="8"/>
  <c r="I54" i="8" s="1"/>
  <c r="H408" i="1"/>
  <c r="G409" i="1" s="1"/>
  <c r="F409" i="1" s="1"/>
  <c r="H138" i="8"/>
  <c r="C40" i="9" s="1"/>
  <c r="I128" i="8"/>
  <c r="I138" i="8" s="1"/>
  <c r="H20" i="1"/>
  <c r="G21" i="1" s="1"/>
  <c r="F21" i="1" s="1"/>
  <c r="C24" i="14"/>
  <c r="C61" i="3" s="1"/>
  <c r="F14" i="12"/>
  <c r="E339" i="1"/>
  <c r="E335" i="1"/>
  <c r="F335" i="1" s="1"/>
  <c r="E341" i="1"/>
  <c r="E338" i="1"/>
  <c r="E346" i="1"/>
  <c r="E337" i="1"/>
  <c r="E345" i="1"/>
  <c r="E336" i="1"/>
  <c r="E344" i="1"/>
  <c r="E343" i="1"/>
  <c r="E342" i="1"/>
  <c r="E340" i="1"/>
  <c r="E24" i="9"/>
  <c r="H96" i="8"/>
  <c r="C37" i="9" s="1"/>
  <c r="I86" i="8"/>
  <c r="I96" i="8" s="1"/>
  <c r="H262" i="1"/>
  <c r="G263" i="1" s="1"/>
  <c r="F263" i="1" s="1"/>
  <c r="H166" i="8"/>
  <c r="C42" i="9" s="1"/>
  <c r="I156" i="8"/>
  <c r="I166" i="8" s="1"/>
  <c r="E23" i="9"/>
  <c r="H124" i="8"/>
  <c r="C39" i="9" s="1"/>
  <c r="I114" i="8"/>
  <c r="I124" i="8" s="1"/>
  <c r="E68" i="1"/>
  <c r="F68" i="1" s="1"/>
  <c r="E48" i="1"/>
  <c r="E47" i="1"/>
  <c r="E55" i="1"/>
  <c r="E46" i="1"/>
  <c r="E54" i="1"/>
  <c r="E45" i="1"/>
  <c r="E53" i="1"/>
  <c r="E52" i="1"/>
  <c r="E51" i="1"/>
  <c r="E49" i="1"/>
  <c r="E50" i="1"/>
  <c r="E44" i="1"/>
  <c r="F44" i="1" s="1"/>
  <c r="D25" i="9"/>
  <c r="I17" i="8" l="1"/>
  <c r="G119" i="1"/>
  <c r="F119" i="1" s="1"/>
  <c r="G142" i="1"/>
  <c r="F142" i="1" s="1"/>
  <c r="H142" i="1" s="1"/>
  <c r="G143" i="1" s="1"/>
  <c r="F143" i="1" s="1"/>
  <c r="H143" i="1" s="1"/>
  <c r="G144" i="1" s="1"/>
  <c r="F144" i="1" s="1"/>
  <c r="F383" i="1"/>
  <c r="H383" i="1" s="1"/>
  <c r="G384" i="1" s="1"/>
  <c r="F384" i="1" s="1"/>
  <c r="H384" i="1" s="1"/>
  <c r="H359" i="1"/>
  <c r="G360" i="1" s="1"/>
  <c r="F360" i="1" s="1"/>
  <c r="H360" i="1" s="1"/>
  <c r="H238" i="1"/>
  <c r="G239" i="1" s="1"/>
  <c r="F239" i="1" s="1"/>
  <c r="H239" i="1" s="1"/>
  <c r="G240" i="1" s="1"/>
  <c r="F240" i="1" s="1"/>
  <c r="H189" i="1"/>
  <c r="G190" i="1" s="1"/>
  <c r="F190" i="1" s="1"/>
  <c r="G480" i="1"/>
  <c r="F480" i="1" s="1"/>
  <c r="H480" i="1" s="1"/>
  <c r="G481" i="1" s="1"/>
  <c r="F481" i="1" s="1"/>
  <c r="H166" i="1"/>
  <c r="G167" i="1" s="1"/>
  <c r="F167" i="1" s="1"/>
  <c r="H263" i="1"/>
  <c r="G264" i="1" s="1"/>
  <c r="F264" i="1" s="1"/>
  <c r="H21" i="1"/>
  <c r="G22" i="1" s="1"/>
  <c r="F22" i="1" s="1"/>
  <c r="H457" i="1"/>
  <c r="G458" i="1" s="1"/>
  <c r="F458" i="1" s="1"/>
  <c r="H409" i="1"/>
  <c r="G410" i="1" s="1"/>
  <c r="F410" i="1" s="1"/>
  <c r="H432" i="1"/>
  <c r="G433" i="1" s="1"/>
  <c r="F433" i="1" s="1"/>
  <c r="D42" i="9"/>
  <c r="D42" i="3" s="1"/>
  <c r="C42" i="3"/>
  <c r="F24" i="9"/>
  <c r="H24" i="9" s="1"/>
  <c r="D25" i="3" s="1"/>
  <c r="G24" i="9"/>
  <c r="C25" i="3" s="1"/>
  <c r="D39" i="9"/>
  <c r="D39" i="3" s="1"/>
  <c r="C39" i="3"/>
  <c r="D38" i="9"/>
  <c r="D38" i="3" s="1"/>
  <c r="C38" i="3"/>
  <c r="D33" i="9"/>
  <c r="D33" i="3" s="1"/>
  <c r="C33" i="3"/>
  <c r="H68" i="1"/>
  <c r="H119" i="1"/>
  <c r="G120" i="1" s="1"/>
  <c r="F120" i="1" s="1"/>
  <c r="H44" i="1"/>
  <c r="G45" i="1" s="1"/>
  <c r="F45" i="1" s="1"/>
  <c r="F23" i="9"/>
  <c r="H23" i="9" s="1"/>
  <c r="D24" i="3" s="1"/>
  <c r="G23" i="9"/>
  <c r="C24" i="3" s="1"/>
  <c r="D37" i="9"/>
  <c r="D37" i="3" s="1"/>
  <c r="C37" i="3"/>
  <c r="H335" i="1"/>
  <c r="H287" i="1"/>
  <c r="G288" i="1" s="1"/>
  <c r="F288" i="1" s="1"/>
  <c r="F22" i="9"/>
  <c r="H22" i="9" s="1"/>
  <c r="D23" i="3" s="1"/>
  <c r="G22" i="9"/>
  <c r="C23" i="3" s="1"/>
  <c r="F19" i="9"/>
  <c r="H19" i="9" s="1"/>
  <c r="D20" i="3" s="1"/>
  <c r="G19" i="9"/>
  <c r="C20" i="3" s="1"/>
  <c r="G20" i="9"/>
  <c r="C21" i="3" s="1"/>
  <c r="H215" i="1"/>
  <c r="G216" i="1" s="1"/>
  <c r="F216" i="1" s="1"/>
  <c r="H95" i="1"/>
  <c r="G96" i="1" s="1"/>
  <c r="F96" i="1" s="1"/>
  <c r="G25" i="9"/>
  <c r="C26" i="3" s="1"/>
  <c r="E228" i="13"/>
  <c r="F228" i="13" s="1"/>
  <c r="F218" i="13"/>
  <c r="G218" i="13" s="1"/>
  <c r="H20" i="9"/>
  <c r="D21" i="3" s="1"/>
  <c r="D41" i="9"/>
  <c r="D41" i="3" s="1"/>
  <c r="C41" i="3"/>
  <c r="D36" i="9"/>
  <c r="D36" i="3" s="1"/>
  <c r="C36" i="3"/>
  <c r="H312" i="1"/>
  <c r="H25" i="9"/>
  <c r="D26" i="3" s="1"/>
  <c r="C25" i="14"/>
  <c r="C62" i="3"/>
  <c r="D40" i="9"/>
  <c r="D40" i="3" s="1"/>
  <c r="C40" i="3"/>
  <c r="D34" i="9"/>
  <c r="D34" i="3" s="1"/>
  <c r="C34" i="3"/>
  <c r="F18" i="9"/>
  <c r="H18" i="9" s="1"/>
  <c r="D19" i="3" s="1"/>
  <c r="G18" i="9"/>
  <c r="C19" i="3" s="1"/>
  <c r="H26" i="8"/>
  <c r="E16" i="9"/>
  <c r="I16" i="8"/>
  <c r="F21" i="9"/>
  <c r="H21" i="9" s="1"/>
  <c r="D22" i="3" s="1"/>
  <c r="G21" i="9"/>
  <c r="C22" i="3" s="1"/>
  <c r="D35" i="9"/>
  <c r="D35" i="3" s="1"/>
  <c r="C35" i="3"/>
  <c r="I26" i="8" l="1"/>
  <c r="C171" i="8" s="1"/>
  <c r="G361" i="1"/>
  <c r="F361" i="1" s="1"/>
  <c r="H361" i="1" s="1"/>
  <c r="G362" i="1" s="1"/>
  <c r="F362" i="1" s="1"/>
  <c r="H167" i="1"/>
  <c r="G168" i="1" s="1"/>
  <c r="F168" i="1" s="1"/>
  <c r="H168" i="1" s="1"/>
  <c r="G169" i="1" s="1"/>
  <c r="F169" i="1" s="1"/>
  <c r="H169" i="1" s="1"/>
  <c r="G170" i="1" s="1"/>
  <c r="F170" i="1" s="1"/>
  <c r="H190" i="1"/>
  <c r="G191" i="1" s="1"/>
  <c r="F191" i="1" s="1"/>
  <c r="H410" i="1"/>
  <c r="H458" i="1"/>
  <c r="G459" i="1" s="1"/>
  <c r="F459" i="1" s="1"/>
  <c r="H288" i="1"/>
  <c r="G289" i="1" s="1"/>
  <c r="F289" i="1" s="1"/>
  <c r="H481" i="1"/>
  <c r="G482" i="1" s="1"/>
  <c r="F482" i="1" s="1"/>
  <c r="H264" i="1"/>
  <c r="G265" i="1" s="1"/>
  <c r="F265" i="1" s="1"/>
  <c r="G313" i="1"/>
  <c r="F313" i="1" s="1"/>
  <c r="H144" i="1"/>
  <c r="G145" i="1" s="1"/>
  <c r="F145" i="1" s="1"/>
  <c r="H120" i="1"/>
  <c r="H216" i="1"/>
  <c r="G217" i="1" s="1"/>
  <c r="F217" i="1" s="1"/>
  <c r="G385" i="1"/>
  <c r="F385" i="1" s="1"/>
  <c r="H45" i="1"/>
  <c r="G46" i="1" s="1"/>
  <c r="F46" i="1" s="1"/>
  <c r="H22" i="1"/>
  <c r="G23" i="1" s="1"/>
  <c r="F23" i="1" s="1"/>
  <c r="I68" i="1"/>
  <c r="G69" i="1"/>
  <c r="F69" i="1" s="1"/>
  <c r="H433" i="1"/>
  <c r="G434" i="1" s="1"/>
  <c r="F434" i="1" s="1"/>
  <c r="C29" i="14"/>
  <c r="G228" i="13"/>
  <c r="C32" i="9"/>
  <c r="C170" i="8"/>
  <c r="G336" i="1"/>
  <c r="F336" i="1" s="1"/>
  <c r="F16" i="9"/>
  <c r="H16" i="9" s="1"/>
  <c r="D17" i="3" s="1"/>
  <c r="G16" i="9"/>
  <c r="C17" i="3" s="1"/>
  <c r="H96" i="1"/>
  <c r="G97" i="1" s="1"/>
  <c r="F97" i="1" s="1"/>
  <c r="H240" i="1"/>
  <c r="G241" i="1" s="1"/>
  <c r="F241" i="1" s="1"/>
  <c r="H191" i="1" l="1"/>
  <c r="G192" i="1" s="1"/>
  <c r="F192" i="1" s="1"/>
  <c r="H192" i="1" s="1"/>
  <c r="G193" i="1" s="1"/>
  <c r="F193" i="1" s="1"/>
  <c r="H193" i="1" s="1"/>
  <c r="G194" i="1" s="1"/>
  <c r="F194" i="1" s="1"/>
  <c r="H194" i="1" s="1"/>
  <c r="G195" i="1" s="1"/>
  <c r="F195" i="1" s="1"/>
  <c r="H145" i="1"/>
  <c r="G146" i="1" s="1"/>
  <c r="F146" i="1" s="1"/>
  <c r="H362" i="1"/>
  <c r="G363" i="1" s="1"/>
  <c r="F363" i="1" s="1"/>
  <c r="H265" i="1"/>
  <c r="G266" i="1" s="1"/>
  <c r="F266" i="1" s="1"/>
  <c r="H434" i="1"/>
  <c r="G435" i="1" s="1"/>
  <c r="F435" i="1" s="1"/>
  <c r="H170" i="1"/>
  <c r="G171" i="1" s="1"/>
  <c r="F171" i="1" s="1"/>
  <c r="H69" i="1"/>
  <c r="G70" i="1" s="1"/>
  <c r="F70" i="1" s="1"/>
  <c r="H217" i="1"/>
  <c r="G218" i="1" s="1"/>
  <c r="F218" i="1" s="1"/>
  <c r="G121" i="1"/>
  <c r="F121" i="1" s="1"/>
  <c r="H289" i="1"/>
  <c r="G290" i="1" s="1"/>
  <c r="F290" i="1" s="1"/>
  <c r="D32" i="9"/>
  <c r="D32" i="3" s="1"/>
  <c r="C32" i="3"/>
  <c r="H241" i="1"/>
  <c r="G242" i="1" s="1"/>
  <c r="F242" i="1" s="1"/>
  <c r="H97" i="1"/>
  <c r="G98" i="1" s="1"/>
  <c r="F98" i="1" s="1"/>
  <c r="C66" i="3"/>
  <c r="C30" i="14"/>
  <c r="C36" i="14" s="1"/>
  <c r="C70" i="3" s="1"/>
  <c r="J68" i="1"/>
  <c r="H46" i="1"/>
  <c r="G47" i="1" s="1"/>
  <c r="F47" i="1" s="1"/>
  <c r="H459" i="1"/>
  <c r="G460" i="1" s="1"/>
  <c r="F460" i="1" s="1"/>
  <c r="H336" i="1"/>
  <c r="G337" i="1" s="1"/>
  <c r="F337" i="1" s="1"/>
  <c r="C65" i="3"/>
  <c r="C35" i="14"/>
  <c r="C69" i="3" s="1"/>
  <c r="H23" i="1"/>
  <c r="G24" i="1" s="1"/>
  <c r="F24" i="1" s="1"/>
  <c r="H385" i="1"/>
  <c r="G386" i="1" s="1"/>
  <c r="F386" i="1" s="1"/>
  <c r="H313" i="1"/>
  <c r="G314" i="1" s="1"/>
  <c r="F314" i="1" s="1"/>
  <c r="H482" i="1"/>
  <c r="G483" i="1" s="1"/>
  <c r="F483" i="1" s="1"/>
  <c r="G411" i="1"/>
  <c r="F411" i="1" s="1"/>
  <c r="H195" i="1" l="1"/>
  <c r="G196" i="1" s="1"/>
  <c r="F196" i="1" s="1"/>
  <c r="H435" i="1"/>
  <c r="G436" i="1" s="1"/>
  <c r="F436" i="1" s="1"/>
  <c r="H386" i="1"/>
  <c r="G387" i="1" s="1"/>
  <c r="F387" i="1" s="1"/>
  <c r="H218" i="1"/>
  <c r="G219" i="1" s="1"/>
  <c r="F219" i="1" s="1"/>
  <c r="H337" i="1"/>
  <c r="G338" i="1" s="1"/>
  <c r="F338" i="1" s="1"/>
  <c r="H98" i="1"/>
  <c r="G99" i="1" s="1"/>
  <c r="F99" i="1" s="1"/>
  <c r="H70" i="1"/>
  <c r="I70" i="1" s="1"/>
  <c r="J70" i="1" s="1"/>
  <c r="H242" i="1"/>
  <c r="G243" i="1" s="1"/>
  <c r="F243" i="1" s="1"/>
  <c r="H171" i="1"/>
  <c r="G172" i="1" s="1"/>
  <c r="F172" i="1" s="1"/>
  <c r="H460" i="1"/>
  <c r="G461" i="1" s="1"/>
  <c r="F461" i="1" s="1"/>
  <c r="H411" i="1"/>
  <c r="G412" i="1" s="1"/>
  <c r="F412" i="1" s="1"/>
  <c r="H290" i="1"/>
  <c r="G291" i="1" s="1"/>
  <c r="F291" i="1" s="1"/>
  <c r="H363" i="1"/>
  <c r="G364" i="1" s="1"/>
  <c r="F364" i="1" s="1"/>
  <c r="H314" i="1"/>
  <c r="G315" i="1" s="1"/>
  <c r="F315" i="1" s="1"/>
  <c r="H24" i="1"/>
  <c r="G25" i="1" s="1"/>
  <c r="F25" i="1" s="1"/>
  <c r="H266" i="1"/>
  <c r="G267" i="1" s="1"/>
  <c r="F267" i="1" s="1"/>
  <c r="H47" i="1"/>
  <c r="G48" i="1" s="1"/>
  <c r="F48" i="1" s="1"/>
  <c r="H121" i="1"/>
  <c r="G122" i="1" s="1"/>
  <c r="F122" i="1" s="1"/>
  <c r="H146" i="1"/>
  <c r="G147" i="1" s="1"/>
  <c r="F147" i="1" s="1"/>
  <c r="H483" i="1"/>
  <c r="G484" i="1" s="1"/>
  <c r="F484" i="1" s="1"/>
  <c r="I69" i="1"/>
  <c r="G71" i="1" l="1"/>
  <c r="F71" i="1" s="1"/>
  <c r="H71" i="1" s="1"/>
  <c r="H338" i="1"/>
  <c r="H25" i="1"/>
  <c r="G26" i="1" s="1"/>
  <c r="F26" i="1" s="1"/>
  <c r="H147" i="1"/>
  <c r="G148" i="1" s="1"/>
  <c r="F148" i="1" s="1"/>
  <c r="H484" i="1"/>
  <c r="G485" i="1" s="1"/>
  <c r="F485" i="1" s="1"/>
  <c r="H315" i="1"/>
  <c r="G316" i="1" s="1"/>
  <c r="F316" i="1" s="1"/>
  <c r="H291" i="1"/>
  <c r="G292" i="1" s="1"/>
  <c r="F292" i="1" s="1"/>
  <c r="H219" i="1"/>
  <c r="G220" i="1" s="1"/>
  <c r="F220" i="1" s="1"/>
  <c r="H243" i="1"/>
  <c r="G244" i="1" s="1"/>
  <c r="F244" i="1" s="1"/>
  <c r="H99" i="1"/>
  <c r="G100" i="1" s="1"/>
  <c r="F100" i="1" s="1"/>
  <c r="H412" i="1"/>
  <c r="G413" i="1" s="1"/>
  <c r="F413" i="1" s="1"/>
  <c r="H461" i="1"/>
  <c r="G462" i="1" s="1"/>
  <c r="F462" i="1" s="1"/>
  <c r="H48" i="1"/>
  <c r="G49" i="1" s="1"/>
  <c r="F49" i="1" s="1"/>
  <c r="H436" i="1"/>
  <c r="G437" i="1" s="1"/>
  <c r="F437" i="1" s="1"/>
  <c r="H387" i="1"/>
  <c r="G388" i="1" s="1"/>
  <c r="F388" i="1" s="1"/>
  <c r="H267" i="1"/>
  <c r="G268" i="1" s="1"/>
  <c r="F268" i="1" s="1"/>
  <c r="H122" i="1"/>
  <c r="G123" i="1" s="1"/>
  <c r="F123" i="1" s="1"/>
  <c r="J69" i="1"/>
  <c r="H364" i="1"/>
  <c r="G365" i="1" s="1"/>
  <c r="F365" i="1" s="1"/>
  <c r="H172" i="1"/>
  <c r="G173" i="1" s="1"/>
  <c r="F173" i="1" s="1"/>
  <c r="H196" i="1"/>
  <c r="G197" i="1" s="1"/>
  <c r="F197" i="1" s="1"/>
  <c r="H268" i="1" l="1"/>
  <c r="G269" i="1" s="1"/>
  <c r="F269" i="1" s="1"/>
  <c r="H485" i="1"/>
  <c r="G486" i="1" s="1"/>
  <c r="F486" i="1" s="1"/>
  <c r="H462" i="1"/>
  <c r="G463" i="1" s="1"/>
  <c r="F463" i="1" s="1"/>
  <c r="H244" i="1"/>
  <c r="G245" i="1" s="1"/>
  <c r="F245" i="1" s="1"/>
  <c r="H413" i="1"/>
  <c r="G414" i="1" s="1"/>
  <c r="F414" i="1" s="1"/>
  <c r="H26" i="1"/>
  <c r="G27" i="1" s="1"/>
  <c r="F27" i="1" s="1"/>
  <c r="H316" i="1"/>
  <c r="G317" i="1" s="1"/>
  <c r="F317" i="1" s="1"/>
  <c r="H365" i="1"/>
  <c r="G366" i="1" s="1"/>
  <c r="F366" i="1" s="1"/>
  <c r="H173" i="1"/>
  <c r="G174" i="1" s="1"/>
  <c r="F174" i="1" s="1"/>
  <c r="I71" i="1"/>
  <c r="H148" i="1"/>
  <c r="G149" i="1" s="1"/>
  <c r="F149" i="1" s="1"/>
  <c r="H437" i="1"/>
  <c r="G438" i="1" s="1"/>
  <c r="F438" i="1" s="1"/>
  <c r="H388" i="1"/>
  <c r="G389" i="1" s="1"/>
  <c r="F389" i="1" s="1"/>
  <c r="H220" i="1"/>
  <c r="G221" i="1" s="1"/>
  <c r="F221" i="1" s="1"/>
  <c r="H292" i="1"/>
  <c r="G293" i="1" s="1"/>
  <c r="F293" i="1" s="1"/>
  <c r="H197" i="1"/>
  <c r="G198" i="1" s="1"/>
  <c r="F198" i="1" s="1"/>
  <c r="H49" i="1"/>
  <c r="G50" i="1" s="1"/>
  <c r="F50" i="1" s="1"/>
  <c r="H100" i="1"/>
  <c r="G101" i="1" s="1"/>
  <c r="F101" i="1" s="1"/>
  <c r="H123" i="1"/>
  <c r="G124" i="1" s="1"/>
  <c r="F124" i="1" s="1"/>
  <c r="G72" i="1"/>
  <c r="F72" i="1" s="1"/>
  <c r="G339" i="1"/>
  <c r="F339" i="1" s="1"/>
  <c r="H245" i="1" l="1"/>
  <c r="G246" i="1" s="1"/>
  <c r="F246" i="1" s="1"/>
  <c r="H174" i="1"/>
  <c r="G175" i="1" s="1"/>
  <c r="F175" i="1" s="1"/>
  <c r="H50" i="1"/>
  <c r="G51" i="1" s="1"/>
  <c r="F51" i="1" s="1"/>
  <c r="H317" i="1"/>
  <c r="G318" i="1" s="1"/>
  <c r="F318" i="1" s="1"/>
  <c r="H149" i="1"/>
  <c r="G150" i="1" s="1"/>
  <c r="F150" i="1" s="1"/>
  <c r="H27" i="1"/>
  <c r="G28" i="1" s="1"/>
  <c r="F28" i="1" s="1"/>
  <c r="H269" i="1"/>
  <c r="G270" i="1" s="1"/>
  <c r="F270" i="1" s="1"/>
  <c r="H293" i="1"/>
  <c r="G294" i="1" s="1"/>
  <c r="F294" i="1" s="1"/>
  <c r="H101" i="1"/>
  <c r="G102" i="1" s="1"/>
  <c r="F102" i="1" s="1"/>
  <c r="H463" i="1"/>
  <c r="G464" i="1" s="1"/>
  <c r="F464" i="1" s="1"/>
  <c r="H124" i="1"/>
  <c r="G125" i="1" s="1"/>
  <c r="F125" i="1" s="1"/>
  <c r="H221" i="1"/>
  <c r="G222" i="1" s="1"/>
  <c r="F222" i="1" s="1"/>
  <c r="H486" i="1"/>
  <c r="G487" i="1" s="1"/>
  <c r="F487" i="1" s="1"/>
  <c r="H339" i="1"/>
  <c r="G340" i="1" s="1"/>
  <c r="F340" i="1" s="1"/>
  <c r="J71" i="1"/>
  <c r="H438" i="1"/>
  <c r="G439" i="1" s="1"/>
  <c r="F439" i="1" s="1"/>
  <c r="H72" i="1"/>
  <c r="G73" i="1" s="1"/>
  <c r="F73" i="1" s="1"/>
  <c r="H389" i="1"/>
  <c r="G390" i="1" s="1"/>
  <c r="F390" i="1" s="1"/>
  <c r="H414" i="1"/>
  <c r="G415" i="1" s="1"/>
  <c r="F415" i="1" s="1"/>
  <c r="H366" i="1"/>
  <c r="G367" i="1" s="1"/>
  <c r="F367" i="1" s="1"/>
  <c r="H198" i="1"/>
  <c r="G199" i="1" s="1"/>
  <c r="F199" i="1" s="1"/>
  <c r="H318" i="1" l="1"/>
  <c r="G319" i="1" s="1"/>
  <c r="F319" i="1" s="1"/>
  <c r="H464" i="1"/>
  <c r="G465" i="1" s="1"/>
  <c r="F465" i="1" s="1"/>
  <c r="H199" i="1"/>
  <c r="G200" i="1" s="1"/>
  <c r="F200" i="1" s="1"/>
  <c r="H415" i="1"/>
  <c r="G416" i="1" s="1"/>
  <c r="F416" i="1" s="1"/>
  <c r="H28" i="1"/>
  <c r="G29" i="1" s="1"/>
  <c r="F29" i="1" s="1"/>
  <c r="H51" i="1"/>
  <c r="G52" i="1" s="1"/>
  <c r="F52" i="1" s="1"/>
  <c r="H150" i="1"/>
  <c r="G151" i="1" s="1"/>
  <c r="F151" i="1" s="1"/>
  <c r="H222" i="1"/>
  <c r="G223" i="1" s="1"/>
  <c r="F223" i="1" s="1"/>
  <c r="H270" i="1"/>
  <c r="G271" i="1" s="1"/>
  <c r="F271" i="1" s="1"/>
  <c r="H125" i="1"/>
  <c r="G126" i="1" s="1"/>
  <c r="F126" i="1" s="1"/>
  <c r="H439" i="1"/>
  <c r="G440" i="1" s="1"/>
  <c r="F440" i="1" s="1"/>
  <c r="H294" i="1"/>
  <c r="G295" i="1" s="1"/>
  <c r="F295" i="1" s="1"/>
  <c r="H390" i="1"/>
  <c r="G391" i="1" s="1"/>
  <c r="F391" i="1" s="1"/>
  <c r="H175" i="1"/>
  <c r="G176" i="1" s="1"/>
  <c r="F176" i="1" s="1"/>
  <c r="H340" i="1"/>
  <c r="G341" i="1" s="1"/>
  <c r="F341" i="1" s="1"/>
  <c r="H367" i="1"/>
  <c r="G368" i="1" s="1"/>
  <c r="F368" i="1" s="1"/>
  <c r="H487" i="1"/>
  <c r="G488" i="1" s="1"/>
  <c r="F488" i="1" s="1"/>
  <c r="H102" i="1"/>
  <c r="G103" i="1" s="1"/>
  <c r="F103" i="1" s="1"/>
  <c r="H246" i="1"/>
  <c r="G247" i="1" s="1"/>
  <c r="F247" i="1" s="1"/>
  <c r="H73" i="1"/>
  <c r="I73" i="1" s="1"/>
  <c r="J73" i="1" s="1"/>
  <c r="I72" i="1"/>
  <c r="H247" i="1" l="1"/>
  <c r="G248" i="1" s="1"/>
  <c r="F248" i="1" s="1"/>
  <c r="H391" i="1"/>
  <c r="G392" i="1" s="1"/>
  <c r="F392" i="1" s="1"/>
  <c r="H223" i="1"/>
  <c r="H224" i="1" s="1"/>
  <c r="H103" i="1"/>
  <c r="G104" i="1" s="1"/>
  <c r="F104" i="1" s="1"/>
  <c r="H151" i="1"/>
  <c r="G152" i="1" s="1"/>
  <c r="F152" i="1" s="1"/>
  <c r="H52" i="1"/>
  <c r="G53" i="1" s="1"/>
  <c r="F53" i="1" s="1"/>
  <c r="H126" i="1"/>
  <c r="G127" i="1" s="1"/>
  <c r="F127" i="1" s="1"/>
  <c r="H368" i="1"/>
  <c r="G369" i="1" s="1"/>
  <c r="F369" i="1" s="1"/>
  <c r="H319" i="1"/>
  <c r="G320" i="1" s="1"/>
  <c r="F320" i="1" s="1"/>
  <c r="H295" i="1"/>
  <c r="G296" i="1" s="1"/>
  <c r="F296" i="1" s="1"/>
  <c r="H440" i="1"/>
  <c r="G441" i="1" s="1"/>
  <c r="F441" i="1" s="1"/>
  <c r="H176" i="1"/>
  <c r="H177" i="1" s="1"/>
  <c r="H341" i="1"/>
  <c r="G342" i="1" s="1"/>
  <c r="F342" i="1" s="1"/>
  <c r="H200" i="1"/>
  <c r="H201" i="1" s="1"/>
  <c r="H416" i="1"/>
  <c r="G417" i="1" s="1"/>
  <c r="F417" i="1" s="1"/>
  <c r="H465" i="1"/>
  <c r="H466" i="1" s="1"/>
  <c r="H488" i="1"/>
  <c r="G489" i="1" s="1"/>
  <c r="F489" i="1" s="1"/>
  <c r="J72" i="1"/>
  <c r="G74" i="1"/>
  <c r="F74" i="1" s="1"/>
  <c r="H271" i="1"/>
  <c r="G272" i="1" s="1"/>
  <c r="F272" i="1" s="1"/>
  <c r="H29" i="1"/>
  <c r="G30" i="1" s="1"/>
  <c r="F30" i="1" s="1"/>
  <c r="G203" i="1" l="1"/>
  <c r="G226" i="1"/>
  <c r="H152" i="1"/>
  <c r="H153" i="1" s="1"/>
  <c r="H489" i="1"/>
  <c r="H490" i="1" s="1"/>
  <c r="H369" i="1"/>
  <c r="H370" i="1" s="1"/>
  <c r="H417" i="1"/>
  <c r="H418" i="1" s="1"/>
  <c r="H392" i="1"/>
  <c r="G393" i="1" s="1"/>
  <c r="F393" i="1" s="1"/>
  <c r="H296" i="1"/>
  <c r="H297" i="1" s="1"/>
  <c r="H342" i="1"/>
  <c r="G343" i="1" s="1"/>
  <c r="F343" i="1" s="1"/>
  <c r="H53" i="1"/>
  <c r="G54" i="1" s="1"/>
  <c r="F54" i="1" s="1"/>
  <c r="G179" i="1"/>
  <c r="H104" i="1"/>
  <c r="H105" i="1" s="1"/>
  <c r="H272" i="1"/>
  <c r="H273" i="1" s="1"/>
  <c r="H441" i="1"/>
  <c r="H442" i="1" s="1"/>
  <c r="H74" i="1"/>
  <c r="I74" i="1" s="1"/>
  <c r="H30" i="1"/>
  <c r="G31" i="1" s="1"/>
  <c r="F31" i="1" s="1"/>
  <c r="H320" i="1"/>
  <c r="G321" i="1" s="1"/>
  <c r="F321" i="1" s="1"/>
  <c r="H248" i="1"/>
  <c r="H249" i="1" s="1"/>
  <c r="H127" i="1"/>
  <c r="G128" i="1" s="1"/>
  <c r="F128" i="1" s="1"/>
  <c r="G468" i="1"/>
  <c r="G275" i="1" l="1"/>
  <c r="G251" i="1"/>
  <c r="G107" i="1"/>
  <c r="G372" i="1"/>
  <c r="G492" i="1"/>
  <c r="G155" i="1"/>
  <c r="G75" i="1"/>
  <c r="F75" i="1" s="1"/>
  <c r="H75" i="1" s="1"/>
  <c r="I75" i="1" s="1"/>
  <c r="J75" i="1" s="1"/>
  <c r="H128" i="1"/>
  <c r="H129" i="1" s="1"/>
  <c r="H54" i="1"/>
  <c r="G55" i="1" s="1"/>
  <c r="F55" i="1" s="1"/>
  <c r="G420" i="1"/>
  <c r="H321" i="1"/>
  <c r="G322" i="1" s="1"/>
  <c r="F322" i="1" s="1"/>
  <c r="G299" i="1"/>
  <c r="G444" i="1"/>
  <c r="H31" i="1"/>
  <c r="H32" i="1" s="1"/>
  <c r="H343" i="1"/>
  <c r="G344" i="1" s="1"/>
  <c r="F344" i="1" s="1"/>
  <c r="J74" i="1"/>
  <c r="H393" i="1"/>
  <c r="H394" i="1" s="1"/>
  <c r="G34" i="1" l="1"/>
  <c r="G396" i="1"/>
  <c r="H322" i="1"/>
  <c r="H323" i="1" s="1"/>
  <c r="G76" i="1"/>
  <c r="F76" i="1" s="1"/>
  <c r="H55" i="1"/>
  <c r="H56" i="1" s="1"/>
  <c r="H344" i="1"/>
  <c r="G345" i="1" s="1"/>
  <c r="F345" i="1" s="1"/>
  <c r="G131" i="1"/>
  <c r="G325" i="1" l="1"/>
  <c r="G58" i="1"/>
  <c r="H76" i="1"/>
  <c r="I76" i="1" s="1"/>
  <c r="H345" i="1"/>
  <c r="G346" i="1" s="1"/>
  <c r="F346" i="1" s="1"/>
  <c r="G77" i="1" l="1"/>
  <c r="F77" i="1" s="1"/>
  <c r="H77" i="1" s="1"/>
  <c r="J76" i="1"/>
  <c r="J80" i="1" s="1"/>
  <c r="C501" i="1" s="1"/>
  <c r="I80" i="1"/>
  <c r="H346" i="1"/>
  <c r="H347" i="1" s="1"/>
  <c r="G349" i="1" l="1"/>
  <c r="G78" i="1"/>
  <c r="F78" i="1" s="1"/>
  <c r="H78" i="1" s="1"/>
  <c r="G79" i="1" s="1"/>
  <c r="F79" i="1" s="1"/>
  <c r="C17" i="9"/>
  <c r="C30" i="9"/>
  <c r="C500" i="1"/>
  <c r="H79" i="1" l="1"/>
  <c r="H80" i="1" s="1"/>
  <c r="D30" i="9"/>
  <c r="C46" i="9"/>
  <c r="C45" i="3" s="1"/>
  <c r="C78" i="3" s="1"/>
  <c r="C81" i="3" s="1"/>
  <c r="C82" i="3" s="1"/>
  <c r="C88" i="3" s="1"/>
  <c r="C30" i="3"/>
  <c r="D17" i="9"/>
  <c r="H17" i="9" s="1"/>
  <c r="D18" i="3" s="1"/>
  <c r="G17" i="9"/>
  <c r="C18" i="3" s="1"/>
  <c r="G82" i="1" l="1"/>
  <c r="D30" i="3"/>
  <c r="C47" i="9"/>
  <c r="C46" i="3" s="1"/>
</calcChain>
</file>

<file path=xl/sharedStrings.xml><?xml version="1.0" encoding="utf-8"?>
<sst xmlns="http://schemas.openxmlformats.org/spreadsheetml/2006/main" count="1955" uniqueCount="990">
  <si>
    <t>Mxtool Version 2.0c - junio 2019</t>
  </si>
  <si>
    <t>MXtool</t>
  </si>
  <si>
    <t>Introducción a la Herramienta de Cálculo para Proyectos de Ganadería en México de la Reserva:</t>
  </si>
  <si>
    <t xml:space="preserve">Se ha desarrollado esta herramienta de cálculo con el fin de ayudar con la cuantificación de las reducciones de emisiones en conformidad con  la V2.0 de Mexico Livestock Project Protocol de la Reserva de Acción Climática. La herramienta está diseñada para ser la más "sencilla" como sea posible, aunque a primera vista, esta herramienta puede parecer muy complicada. Es importante señalar que sólo las hojas de trabajo que requieren la entrada del usuario son las hojas III, IV y V. El resto de las hojas de trabajo son para los cálculos automáticos, tablas y referencias y resúmenes de la ecuaciones. Todas las otras hojas de cálculo aparte de las III, IV y V no requieren intervención o manipulación del usuario. Con esto en mente, la disposición general se describe a continuación. </t>
  </si>
  <si>
    <t>Hoja de Trabajo I. - Introducción e instrucciones.</t>
  </si>
  <si>
    <t xml:space="preserve">Hoja de Trabajo II.  - Resumen de Cálculos - En esta hoja se encuentra un resumen de la reducción de emisiones finales que serán reportadas a la Reseva.  </t>
  </si>
  <si>
    <r>
      <t>Hoja de Trabajo III. - Datos de entrada para el Escenario de Línea Base - Esta hoja es para ingresar todos los datos para la línea base - (extraídos de los datos</t>
    </r>
    <r>
      <rPr>
        <i/>
        <sz val="10"/>
        <rFont val="Arial"/>
        <family val="2"/>
      </rPr>
      <t xml:space="preserve"> in situ</t>
    </r>
    <r>
      <rPr>
        <sz val="10"/>
        <rFont val="Arial"/>
        <family val="2"/>
      </rPr>
      <t xml:space="preserve"> y de tablas de consulta) necesarios para el cálculo de las emisiones de línea base. </t>
    </r>
  </si>
  <si>
    <r>
      <t>Hoja de Trabajo IV. - Datos de entrada para el Escenario del Proyecto - Esta hoja es para ingresar todos los datos del proyecto (extraídos de datos</t>
    </r>
    <r>
      <rPr>
        <i/>
        <sz val="10"/>
        <rFont val="Arial"/>
        <family val="2"/>
      </rPr>
      <t xml:space="preserve"> in situ </t>
    </r>
    <r>
      <rPr>
        <sz val="10"/>
        <rFont val="Arial"/>
        <family val="2"/>
      </rPr>
      <t>y tablas de consulta) necesarios para el cálculo de las emisiones del proyecto.</t>
    </r>
  </si>
  <si>
    <r>
      <t xml:space="preserve">Hoja de Trabajo V. - Emisiones de la Línea Base de Metano de los Sistemas de Almacenamiento/Tratamiento Anaeróbicos - Esta hoja se encuentra en su mayor parte automatizada, sin embargo </t>
    </r>
    <r>
      <rPr>
        <b/>
        <sz val="10"/>
        <color rgb="FFFF0000"/>
        <rFont val="Arial"/>
        <family val="2"/>
      </rPr>
      <t xml:space="preserve">el Usuario es responsable de la ingresar manuelmente los datos de entrada de los datos de cálculo de los años previos. </t>
    </r>
  </si>
  <si>
    <t>Hoja de Trabajo VI. - Emisiones de la Línea Base de Metano de los Sistemas de Almacenamiento/ Tratamiento No-Anaeróbicos - El Usuario no requiere ajustar o ingresar nuevos datos.</t>
  </si>
  <si>
    <t>Hoja de Trabajo VII. - Emisiones Totales de la Línea Base - Resumen del total de emisiones de línea base por categoría de ganado y sistema de almacenamiento/tratamiento. El Usuario no requiere ajustar o ingresar nuevos datos.</t>
  </si>
  <si>
    <t>Hoja de Trabajo VIII. - Emisiones de Metano del Proyecto del Sistema de Control de Biogás  - Automatizada, el Usuario no requiere ajustar o ingresar nuevos datos.</t>
  </si>
  <si>
    <t>Hoja deTrabajo IX -Emisión de Metano por un Evento de Ventilación. Automatizada, el Usuario no requiere ajustar o ingresar nuevos datos.</t>
  </si>
  <si>
    <t>Hoja de Trabajo X - Emisiones de Metano del Proyecto del Estanque Efluente del SCB - Automated, no user input/adjustment required. Automatizada, el Usuario no requiere ajustar o ingresar nuevos datos.</t>
  </si>
  <si>
    <t>Hoja deTrabajo XI - Emisiones de Metano del Proyecto de Fuentes Relacionadas con Sistemas de Control que no sean de Control de Biogás. Automatizada, el Usuario no requiere ajustar o ingresar nuevos datos.</t>
  </si>
  <si>
    <t>Hoja de Trabajo XII. - Total de Emisiones de Metano del Proyecto - Resumen del total de emisiones de metano del proyecto.  Automatizada, el Usuario no requiere ajustar o ingresar nuevos datos.</t>
  </si>
  <si>
    <t>Hoja de Trabajo XIII. - Cálculos de Emisiones de Dioxido de Carbono  - Automated, no user input/adjustment required. Automatizada, el Usuario no requiere ajustar o ingresar nuevos datos.</t>
  </si>
  <si>
    <t>Descripción de datos de entrada:</t>
  </si>
  <si>
    <t>A continuación encontrará una descripción de los insumos requeridos mensuales (todos los demás insumos son sobre una base anual):</t>
  </si>
  <si>
    <t>Sobre una base mensual, los desarrolladores del proyecto tiene que introducir en esta herramienta de cálculo las siguientes variables:</t>
  </si>
  <si>
    <t>1)  Average monthly site temperature -- Worksheet III, Section III.B. (Note: User is required to input the average monthly temperature of the last four months of the previous year.)</t>
  </si>
  <si>
    <t>1) Actualizar la población por tipo de ganado -- Hoja de Cálculo III, Sección III.D</t>
  </si>
  <si>
    <t>2) Actualizar la cantidad medida de metano capturado y quemado por el sistema de recolección de biogás -- Hoja de Trabajo IV, Sección A.</t>
  </si>
  <si>
    <t>Otras variables y parámetros se ingresan dentro de esta herramienta de cálculo sólo una vez al año, y algunos sólo una vez al inicio del proyecto.</t>
  </si>
  <si>
    <t>Este libro de trabajo calcula automáticamente las emisiones de metano utilizando los datos mensuales ingresados por los desarrolladores de proyectos y los valores tomados del protocolo.</t>
  </si>
  <si>
    <t>Para mayor conveniencia de uso, las celdas dentro de las hojas de trabajo son definidas de tal manera que:</t>
  </si>
  <si>
    <t xml:space="preserve">    - campos que se requieren para ser llenados por el usuario utilizando los datos específicos del sitio se destacan en Amarillo.</t>
  </si>
  <si>
    <t xml:space="preserve">    - campos que requieren ser llenados con  la información obtenida de las tablas de consulta de  la Hoja XIV se destacan en Naranja.</t>
  </si>
  <si>
    <r>
      <t xml:space="preserve">    - campos que se calculan automáticamente </t>
    </r>
    <r>
      <rPr>
        <b/>
        <sz val="10"/>
        <rFont val="Arial"/>
        <family val="2"/>
      </rPr>
      <t>pero que deben ser registrados y utilizados como insumo para el cálculo del próximo año se destacan en Durazno.</t>
    </r>
  </si>
  <si>
    <t xml:space="preserve">   - campos que se completan de forma automática a partir de datos extraídos de la información proporcionada previamente por el usuario se destacan en Verde.</t>
  </si>
  <si>
    <t xml:space="preserve">   - valores constantes se proporcionan en los campos Grises.</t>
  </si>
  <si>
    <t xml:space="preserve">   - campos que se calculan automáticamente basados en los valores específicos del lugar y por defecto se resaltan en Azul.</t>
  </si>
  <si>
    <t xml:space="preserve">    - campos que muestran los resultados de los cálculos finales se destacan en Rosa.</t>
  </si>
  <si>
    <t xml:space="preserve">   - los campos que muestran alertas y notas para el Usuario se destacan en Rojo.</t>
  </si>
  <si>
    <t xml:space="preserve"> - campos disponibles para las notas y los comentarios del Usuario se destacan en color Amarillo pálido</t>
  </si>
  <si>
    <r>
      <rPr>
        <b/>
        <sz val="10"/>
        <color indexed="10"/>
        <rFont val="Arial"/>
        <family val="2"/>
      </rPr>
      <t xml:space="preserve">Exención de responsabilidad: Este modelo está diseñado para ayudar en el cálculo de las reducciones de emisiones utilizando las directrices y metodologías de cálculo que se establece en la V2.0 de Mexico Livestock Project Protocol de la Reserva de Acción Climática. Todos los cálculos de reducción de emisiones deben ser comprobadas y verificadas por un verificador de 3 ª parte, y todos los errores materiales y/o declaraciones erróneas deben corregirse antes del registro de las reducciones de emisiones en la Reserva de Acción Climática. </t>
    </r>
  </si>
  <si>
    <t>Resumen de Cambios de V2.0a a V2.0b - diciembre 2016</t>
  </si>
  <si>
    <t xml:space="preserve"> - Cambiar el nombre de las hojas de trabajo V y VI para evitar el uso de comas</t>
  </si>
  <si>
    <t xml:space="preserve"> - Se modificó el cálculo del VS restante para el próximo período de reporte (Hoja de trabajo V) para representar adecuadamente los proyectos que llevaron a cabo la limpieza de la laguna en la línea base durante el último mes del período de reporte en curso. También se corrigió las fórmulas en la Columna G que hacía referencia a las celdas incorrectas en la hoja de trabajo III.</t>
  </si>
  <si>
    <t xml:space="preserve"> - Se eliminó la pregunta relativa al primer mes de carga de estiércol en el digestor (Sección III.A) ya que esta pregunta, y las fórmulas correspondientes, no son necesarias para los cálculos.</t>
  </si>
  <si>
    <t xml:space="preserve"> - Hubo un pequeño error en el cálculo del factor van't Hoff Arrhenius (f) en la Hoja de Trabajo V. Para una parte de la fórmula, se usó una temperatura de referencia de 303.17 K, en lugar del valor correcto de 303.16 K. Esto tiene Ha sido corregido y no debe tener un impacto material en los resultados del cálculo.</t>
  </si>
  <si>
    <t>Resumen de Cambios de V2.0b a V2.0c - junio 2019</t>
  </si>
  <si>
    <t xml:space="preserve"> - Se actualizó el potencial de calentamiento global del metano para el cálculo de las reducciones de emisiones en términos de CO2e in la celda C81 de la hoja II. Resumen</t>
  </si>
  <si>
    <t xml:space="preserve"> - Se incorporaron identificadores únicos para distintos grupos de ganado, permitiendo así que distintas poblaciones de la misma categoría fueran modeladas de forma separada sin confundir las distintas fórmulas de busqueda en la herramienta de cálculo. Este cambio se hizo en las celdas B51 a B63 y C76 a L76 de la hoja III. Datos de Entrada-BE; y las celdas B130 a B139 y C130 a C139 de la hoja IV. Datos de Entrada- PE. </t>
  </si>
  <si>
    <t xml:space="preserve"> - Se extendieron los años de periodo de reporte hasta 2030 en la lista de selección en sección III.A de la hoja III. Datos de Entrada-BE</t>
  </si>
  <si>
    <t>Leyenda:</t>
  </si>
  <si>
    <t>Verde</t>
  </si>
  <si>
    <t>Automáticamente extraído de otras hojas de cálculo</t>
  </si>
  <si>
    <t>Azul</t>
  </si>
  <si>
    <t>Cálculos automáticos</t>
  </si>
  <si>
    <r>
      <t>Total BE</t>
    </r>
    <r>
      <rPr>
        <b/>
        <vertAlign val="subscript"/>
        <sz val="10"/>
        <rFont val="Arial"/>
        <family val="2"/>
      </rPr>
      <t>CH4,L,y</t>
    </r>
    <r>
      <rPr>
        <b/>
        <sz val="10"/>
        <rFont val="Arial"/>
        <family val="2"/>
      </rPr>
      <t xml:space="preserve"> (MT)</t>
    </r>
  </si>
  <si>
    <r>
      <t>Total BE</t>
    </r>
    <r>
      <rPr>
        <b/>
        <vertAlign val="subscript"/>
        <sz val="10"/>
        <rFont val="Arial"/>
        <family val="2"/>
      </rPr>
      <t xml:space="preserve">CH4,L,y </t>
    </r>
    <r>
      <rPr>
        <b/>
        <sz val="10"/>
        <rFont val="Arial"/>
        <family val="2"/>
      </rPr>
      <t>(CO2e)</t>
    </r>
  </si>
  <si>
    <r>
      <t>Total BE</t>
    </r>
    <r>
      <rPr>
        <b/>
        <vertAlign val="subscript"/>
        <sz val="10"/>
        <rFont val="Arial"/>
        <family val="2"/>
      </rPr>
      <t xml:space="preserve">CH4,S,y </t>
    </r>
    <r>
      <rPr>
        <b/>
        <sz val="10"/>
        <rFont val="Arial"/>
        <family val="2"/>
      </rPr>
      <t>(MT)</t>
    </r>
  </si>
  <si>
    <r>
      <t>Total BE</t>
    </r>
    <r>
      <rPr>
        <b/>
        <vertAlign val="subscript"/>
        <sz val="10"/>
        <rFont val="Arial"/>
        <family val="2"/>
      </rPr>
      <t xml:space="preserve">CH4,S,y </t>
    </r>
    <r>
      <rPr>
        <b/>
        <sz val="10"/>
        <rFont val="Arial"/>
        <family val="2"/>
      </rPr>
      <t>(CO2e)</t>
    </r>
  </si>
  <si>
    <r>
      <t>BE</t>
    </r>
    <r>
      <rPr>
        <b/>
        <vertAlign val="subscript"/>
        <sz val="10"/>
        <rFont val="Arial"/>
        <family val="2"/>
      </rPr>
      <t xml:space="preserve">CH4 </t>
    </r>
    <r>
      <rPr>
        <b/>
        <sz val="10"/>
        <rFont val="Arial"/>
        <family val="2"/>
      </rPr>
      <t>(MT) =</t>
    </r>
  </si>
  <si>
    <r>
      <t xml:space="preserve"> ton CH</t>
    </r>
    <r>
      <rPr>
        <b/>
        <vertAlign val="subscript"/>
        <sz val="10"/>
        <rFont val="Arial"/>
        <family val="2"/>
      </rPr>
      <t>4</t>
    </r>
    <r>
      <rPr>
        <b/>
        <sz val="10"/>
        <rFont val="Arial"/>
        <family val="2"/>
      </rPr>
      <t xml:space="preserve"> año</t>
    </r>
    <r>
      <rPr>
        <b/>
        <vertAlign val="superscript"/>
        <sz val="10"/>
        <rFont val="Arial"/>
        <family val="2"/>
      </rPr>
      <t>-1</t>
    </r>
  </si>
  <si>
    <r>
      <t>BE</t>
    </r>
    <r>
      <rPr>
        <b/>
        <vertAlign val="subscript"/>
        <sz val="10"/>
        <rFont val="Arial"/>
        <family val="2"/>
      </rPr>
      <t xml:space="preserve">CH4 </t>
    </r>
    <r>
      <rPr>
        <b/>
        <sz val="10"/>
        <rFont val="Arial"/>
        <family val="2"/>
      </rPr>
      <t>(CO</t>
    </r>
    <r>
      <rPr>
        <b/>
        <vertAlign val="subscript"/>
        <sz val="10"/>
        <rFont val="Arial"/>
        <family val="2"/>
      </rPr>
      <t>2</t>
    </r>
    <r>
      <rPr>
        <b/>
        <sz val="10"/>
        <rFont val="Arial"/>
        <family val="2"/>
      </rPr>
      <t xml:space="preserve">e) = </t>
    </r>
  </si>
  <si>
    <r>
      <t xml:space="preserve"> ton CO</t>
    </r>
    <r>
      <rPr>
        <b/>
        <vertAlign val="subscript"/>
        <sz val="10"/>
        <rFont val="Arial"/>
        <family val="2"/>
      </rPr>
      <t>2</t>
    </r>
    <r>
      <rPr>
        <b/>
        <sz val="10"/>
        <rFont val="Arial"/>
        <family val="2"/>
      </rPr>
      <t>e año</t>
    </r>
    <r>
      <rPr>
        <b/>
        <vertAlign val="superscript"/>
        <sz val="10"/>
        <rFont val="Arial"/>
        <family val="2"/>
      </rPr>
      <t>-1</t>
    </r>
  </si>
  <si>
    <r>
      <t xml:space="preserve"> ton CO</t>
    </r>
    <r>
      <rPr>
        <b/>
        <vertAlign val="subscript"/>
        <sz val="10"/>
        <rFont val="Arial"/>
        <family val="2"/>
      </rPr>
      <t>2</t>
    </r>
    <r>
      <rPr>
        <b/>
        <sz val="10"/>
        <rFont val="Arial"/>
        <family val="2"/>
      </rPr>
      <t xml:space="preserve"> año</t>
    </r>
    <r>
      <rPr>
        <b/>
        <vertAlign val="superscript"/>
        <sz val="10"/>
        <rFont val="Arial"/>
        <family val="2"/>
      </rPr>
      <t>-1</t>
    </r>
  </si>
  <si>
    <r>
      <t>CH</t>
    </r>
    <r>
      <rPr>
        <b/>
        <vertAlign val="subscript"/>
        <sz val="10"/>
        <rFont val="Arial"/>
        <family val="2"/>
      </rPr>
      <t>4</t>
    </r>
    <r>
      <rPr>
        <b/>
        <sz val="10"/>
        <rFont val="Arial"/>
        <family val="2"/>
      </rPr>
      <t xml:space="preserve">(SCB) (MT) = </t>
    </r>
  </si>
  <si>
    <r>
      <t>CH</t>
    </r>
    <r>
      <rPr>
        <b/>
        <vertAlign val="subscript"/>
        <sz val="10"/>
        <rFont val="Arial"/>
        <family val="2"/>
      </rPr>
      <t>4</t>
    </r>
    <r>
      <rPr>
        <b/>
        <sz val="10"/>
        <rFont val="Arial"/>
        <family val="2"/>
      </rPr>
      <t>(SCB) (CO</t>
    </r>
    <r>
      <rPr>
        <b/>
        <vertAlign val="subscript"/>
        <sz val="10"/>
        <rFont val="Arial"/>
        <family val="2"/>
      </rPr>
      <t>2</t>
    </r>
    <r>
      <rPr>
        <b/>
        <sz val="10"/>
        <rFont val="Arial"/>
        <family val="2"/>
      </rPr>
      <t>e)</t>
    </r>
  </si>
  <si>
    <r>
      <t>CH</t>
    </r>
    <r>
      <rPr>
        <b/>
        <vertAlign val="subscript"/>
        <sz val="10"/>
        <rFont val="Arial"/>
        <family val="2"/>
      </rPr>
      <t>4,vent,i</t>
    </r>
    <r>
      <rPr>
        <b/>
        <sz val="10"/>
        <rFont val="Arial"/>
        <family val="2"/>
      </rPr>
      <t xml:space="preserve"> (MT)</t>
    </r>
  </si>
  <si>
    <r>
      <t>CH</t>
    </r>
    <r>
      <rPr>
        <b/>
        <vertAlign val="subscript"/>
        <sz val="10"/>
        <rFont val="Arial"/>
        <family val="2"/>
      </rPr>
      <t>4,vent,i</t>
    </r>
    <r>
      <rPr>
        <b/>
        <sz val="10"/>
        <rFont val="Arial"/>
        <family val="2"/>
      </rPr>
      <t xml:space="preserve"> (CO</t>
    </r>
    <r>
      <rPr>
        <b/>
        <vertAlign val="subscript"/>
        <sz val="10"/>
        <rFont val="Arial"/>
        <family val="2"/>
      </rPr>
      <t>2</t>
    </r>
    <r>
      <rPr>
        <b/>
        <sz val="10"/>
        <rFont val="Arial"/>
        <family val="2"/>
      </rPr>
      <t>e)</t>
    </r>
  </si>
  <si>
    <r>
      <t>CH</t>
    </r>
    <r>
      <rPr>
        <b/>
        <vertAlign val="subscript"/>
        <sz val="10"/>
        <rFont val="Arial"/>
        <family val="2"/>
      </rPr>
      <t>4</t>
    </r>
    <r>
      <rPr>
        <b/>
        <sz val="10"/>
        <rFont val="Arial"/>
        <family val="2"/>
      </rPr>
      <t>(EP) (MT) =</t>
    </r>
  </si>
  <si>
    <r>
      <t>CH</t>
    </r>
    <r>
      <rPr>
        <b/>
        <vertAlign val="subscript"/>
        <sz val="10"/>
        <rFont val="Arial"/>
        <family val="2"/>
      </rPr>
      <t>4</t>
    </r>
    <r>
      <rPr>
        <b/>
        <sz val="10"/>
        <rFont val="Arial"/>
        <family val="2"/>
      </rPr>
      <t>(EP) (CO</t>
    </r>
    <r>
      <rPr>
        <b/>
        <vertAlign val="subscript"/>
        <sz val="10"/>
        <rFont val="Arial"/>
        <family val="2"/>
      </rPr>
      <t>2</t>
    </r>
    <r>
      <rPr>
        <b/>
        <sz val="10"/>
        <rFont val="Arial"/>
        <family val="2"/>
      </rPr>
      <t>e)</t>
    </r>
  </si>
  <si>
    <r>
      <t>CH</t>
    </r>
    <r>
      <rPr>
        <b/>
        <vertAlign val="subscript"/>
        <sz val="10"/>
        <rFont val="Arial"/>
        <family val="2"/>
      </rPr>
      <t>4</t>
    </r>
    <r>
      <rPr>
        <b/>
        <sz val="10"/>
        <rFont val="Arial"/>
        <family val="2"/>
      </rPr>
      <t xml:space="preserve">(nonBCS sources) (MT) = </t>
    </r>
  </si>
  <si>
    <r>
      <t>CH</t>
    </r>
    <r>
      <rPr>
        <b/>
        <vertAlign val="subscript"/>
        <sz val="10"/>
        <rFont val="Arial"/>
        <family val="2"/>
      </rPr>
      <t>4</t>
    </r>
    <r>
      <rPr>
        <b/>
        <sz val="10"/>
        <rFont val="Arial"/>
        <family val="2"/>
      </rPr>
      <t>(nonBCS sources) (CO</t>
    </r>
    <r>
      <rPr>
        <b/>
        <vertAlign val="subscript"/>
        <sz val="10"/>
        <rFont val="Arial"/>
        <family val="2"/>
      </rPr>
      <t>2</t>
    </r>
    <r>
      <rPr>
        <b/>
        <sz val="10"/>
        <rFont val="Arial"/>
        <family val="2"/>
      </rPr>
      <t>e)</t>
    </r>
  </si>
  <si>
    <r>
      <t>PE</t>
    </r>
    <r>
      <rPr>
        <b/>
        <vertAlign val="subscript"/>
        <sz val="10"/>
        <rFont val="Arial"/>
        <family val="2"/>
      </rPr>
      <t xml:space="preserve">CH4 </t>
    </r>
    <r>
      <rPr>
        <b/>
        <sz val="10"/>
        <rFont val="Arial"/>
        <family val="2"/>
      </rPr>
      <t>(MT)</t>
    </r>
  </si>
  <si>
    <r>
      <t>PE</t>
    </r>
    <r>
      <rPr>
        <b/>
        <vertAlign val="subscript"/>
        <sz val="10"/>
        <rFont val="Arial"/>
        <family val="2"/>
      </rPr>
      <t>CH4</t>
    </r>
    <r>
      <rPr>
        <b/>
        <sz val="10"/>
        <rFont val="Arial"/>
        <family val="2"/>
      </rPr>
      <t>(CO</t>
    </r>
    <r>
      <rPr>
        <b/>
        <vertAlign val="subscript"/>
        <sz val="10"/>
        <rFont val="Arial"/>
        <family val="2"/>
      </rPr>
      <t>2</t>
    </r>
    <r>
      <rPr>
        <b/>
        <sz val="10"/>
        <rFont val="Arial"/>
        <family val="2"/>
      </rPr>
      <t xml:space="preserve">e) = </t>
    </r>
  </si>
  <si>
    <r>
      <t>(BE</t>
    </r>
    <r>
      <rPr>
        <b/>
        <vertAlign val="subscript"/>
        <sz val="10"/>
        <rFont val="Arial"/>
        <family val="2"/>
      </rPr>
      <t xml:space="preserve">CH4 </t>
    </r>
    <r>
      <rPr>
        <b/>
        <sz val="10"/>
        <rFont val="Arial"/>
        <family val="2"/>
      </rPr>
      <t>(MT) - PE</t>
    </r>
    <r>
      <rPr>
        <b/>
        <vertAlign val="subscript"/>
        <sz val="10"/>
        <rFont val="Arial"/>
        <family val="2"/>
      </rPr>
      <t>CH4</t>
    </r>
    <r>
      <rPr>
        <b/>
        <sz val="10"/>
        <rFont val="Arial"/>
        <family val="2"/>
      </rPr>
      <t xml:space="preserve"> (MT)) = </t>
    </r>
  </si>
  <si>
    <r>
      <t xml:space="preserve">  ton CH</t>
    </r>
    <r>
      <rPr>
        <b/>
        <vertAlign val="subscript"/>
        <sz val="10"/>
        <rFont val="Arial"/>
        <family val="2"/>
      </rPr>
      <t>4</t>
    </r>
    <r>
      <rPr>
        <b/>
        <sz val="10"/>
        <rFont val="Arial"/>
        <family val="2"/>
      </rPr>
      <t xml:space="preserve"> año</t>
    </r>
    <r>
      <rPr>
        <b/>
        <vertAlign val="superscript"/>
        <sz val="10"/>
        <rFont val="Arial"/>
        <family val="2"/>
      </rPr>
      <t>-1</t>
    </r>
  </si>
  <si>
    <r>
      <t>CH</t>
    </r>
    <r>
      <rPr>
        <b/>
        <vertAlign val="subscript"/>
        <sz val="10"/>
        <rFont val="Arial"/>
        <family val="2"/>
      </rPr>
      <t xml:space="preserve">4,destroyed </t>
    </r>
    <r>
      <rPr>
        <b/>
        <sz val="10"/>
        <rFont val="Arial"/>
        <family val="2"/>
      </rPr>
      <t xml:space="preserve">(MT) = </t>
    </r>
  </si>
  <si>
    <t xml:space="preserve">Total de Reducciones de Metano (MT) = </t>
  </si>
  <si>
    <t xml:space="preserve">Total de Reducciones de Metano (CO2e) = </t>
  </si>
  <si>
    <t xml:space="preserve">Total de Reducción de Emisiones (MT CO2e/año) = </t>
  </si>
  <si>
    <t>Notas / comentarios del Usuario:</t>
  </si>
  <si>
    <t>Hoja de Cálculo III:  Entrada de Datos para Emisiones de Línea Base</t>
  </si>
  <si>
    <t>Amarillo</t>
  </si>
  <si>
    <t>Valores específicos del sitio a ser introducidos por el Usuario</t>
  </si>
  <si>
    <t>Naranja</t>
  </si>
  <si>
    <t>Valores por defecto / extraídos de tablas</t>
  </si>
  <si>
    <t>Gris</t>
  </si>
  <si>
    <t>Constantes</t>
  </si>
  <si>
    <t>Amarillo pálido</t>
  </si>
  <si>
    <t xml:space="preserve">Notas/comentarios del Usuario </t>
  </si>
  <si>
    <t>Ingrese la información específica del sitio en el campo amarillo de abajo.</t>
  </si>
  <si>
    <t>Nota para el Usuario:</t>
  </si>
  <si>
    <t>Sobre una base mensual, los desarrolladores del proyecto sólo tiene que introducir as siguientes variables en esta herramienta de cálculo:</t>
  </si>
  <si>
    <t>Mexico</t>
  </si>
  <si>
    <t>1) Actualización de la temperatura media mensual - Hoja de Trabajo III, Sección III.B.</t>
  </si>
  <si>
    <t>2) Actualización de la población de ganado (y masa) - Hoja de Trabajo III, Sección III.D</t>
  </si>
  <si>
    <t>3) Actualizar el metano capturado y quemado por el BCS - Hoja de Trabajo IV, Sección IV.A.</t>
  </si>
  <si>
    <t>Otras variables / parámetros son ingresadas a esta herramienta de cálculo sólo una vez al año, y algunos sólo una vez al inicio del proyecto.</t>
  </si>
  <si>
    <t>Baja California</t>
  </si>
  <si>
    <t>Baja California Sur</t>
  </si>
  <si>
    <t>Campeche</t>
  </si>
  <si>
    <t>Chiapas</t>
  </si>
  <si>
    <t>Mes</t>
  </si>
  <si>
    <r>
      <t>Temperatura Promedio (</t>
    </r>
    <r>
      <rPr>
        <b/>
        <vertAlign val="superscript"/>
        <sz val="10"/>
        <rFont val="Arial"/>
        <family val="2"/>
      </rPr>
      <t>o</t>
    </r>
    <r>
      <rPr>
        <b/>
        <sz val="10"/>
        <rFont val="Arial"/>
        <family val="2"/>
      </rPr>
      <t>C)</t>
    </r>
  </si>
  <si>
    <t>Días por mes</t>
  </si>
  <si>
    <t>Chihuahua</t>
  </si>
  <si>
    <t>Enero</t>
  </si>
  <si>
    <t>Coahuila</t>
  </si>
  <si>
    <t>Febrero</t>
  </si>
  <si>
    <t>Colima</t>
  </si>
  <si>
    <t>Marzo</t>
  </si>
  <si>
    <t>Distrito Federal</t>
  </si>
  <si>
    <t>Abril</t>
  </si>
  <si>
    <t>Durango</t>
  </si>
  <si>
    <t>Mayo</t>
  </si>
  <si>
    <t>Estado de México</t>
  </si>
  <si>
    <t>Junio</t>
  </si>
  <si>
    <t>Guanajuato</t>
  </si>
  <si>
    <t>Julio</t>
  </si>
  <si>
    <t>Guerrero</t>
  </si>
  <si>
    <t>Agosto</t>
  </si>
  <si>
    <t>Hidalgo</t>
  </si>
  <si>
    <t>Septiembre</t>
  </si>
  <si>
    <t>Jalisco</t>
  </si>
  <si>
    <t>Octubre</t>
  </si>
  <si>
    <t>Michoacán</t>
  </si>
  <si>
    <t>Noviembre</t>
  </si>
  <si>
    <t>Morelos</t>
  </si>
  <si>
    <t>Diciembre</t>
  </si>
  <si>
    <t>Nayarit</t>
  </si>
  <si>
    <t>Nuevo León</t>
  </si>
  <si>
    <t>Puebla</t>
  </si>
  <si>
    <t>Querétaro</t>
  </si>
  <si>
    <t>Quintana Roo</t>
  </si>
  <si>
    <t>San Luis Potosí</t>
  </si>
  <si>
    <t>Sinaloa</t>
  </si>
  <si>
    <t>Sonora</t>
  </si>
  <si>
    <t>Categoría de Ganado Disponibles</t>
  </si>
  <si>
    <t>Tabasco</t>
  </si>
  <si>
    <t>Categoría de Ganado (L)</t>
  </si>
  <si>
    <r>
      <t>Peso</t>
    </r>
    <r>
      <rPr>
        <b/>
        <vertAlign val="subscript"/>
        <sz val="10"/>
        <rFont val="Arial"/>
        <family val="2"/>
      </rPr>
      <t>L</t>
    </r>
    <r>
      <rPr>
        <b/>
        <sz val="10"/>
        <rFont val="Arial"/>
        <family val="2"/>
      </rPr>
      <t xml:space="preserve"> en sitio</t>
    </r>
    <r>
      <rPr>
        <b/>
        <vertAlign val="subscript"/>
        <sz val="10"/>
        <rFont val="Arial"/>
        <family val="2"/>
      </rPr>
      <t xml:space="preserve"> </t>
    </r>
    <r>
      <rPr>
        <b/>
        <sz val="10"/>
        <rFont val="Arial"/>
        <family val="2"/>
      </rPr>
      <t>(kg)</t>
    </r>
  </si>
  <si>
    <r>
      <t>Peso</t>
    </r>
    <r>
      <rPr>
        <b/>
        <vertAlign val="subscript"/>
        <sz val="10"/>
        <rFont val="Arial"/>
        <family val="2"/>
      </rPr>
      <t xml:space="preserve">L </t>
    </r>
    <r>
      <rPr>
        <b/>
        <sz val="10"/>
        <rFont val="Arial"/>
        <family val="2"/>
      </rPr>
      <t>(kg)</t>
    </r>
  </si>
  <si>
    <r>
      <t xml:space="preserve">Vacas lecheras lactantes y no lactantes (en sistemas intensivos en climas fríos y templados </t>
    </r>
    <r>
      <rPr>
        <vertAlign val="superscript"/>
        <sz val="10"/>
        <color rgb="FF000000"/>
        <rFont val="Arial"/>
        <family val="2"/>
      </rPr>
      <t>1</t>
    </r>
    <r>
      <rPr>
        <sz val="10"/>
        <color rgb="FF000000"/>
        <rFont val="Arial"/>
        <family val="2"/>
      </rPr>
      <t>)</t>
    </r>
  </si>
  <si>
    <t>Tamaulipas</t>
  </si>
  <si>
    <t>Poblacion 1</t>
  </si>
  <si>
    <r>
      <t xml:space="preserve">Vacas lecheras lactantes y no lactantes (en sistemas intensivos en climas cálidos </t>
    </r>
    <r>
      <rPr>
        <vertAlign val="superscript"/>
        <sz val="10"/>
        <color rgb="FF000000"/>
        <rFont val="Arial"/>
        <family val="2"/>
      </rPr>
      <t>2</t>
    </r>
    <r>
      <rPr>
        <sz val="10"/>
        <color rgb="FF000000"/>
        <rFont val="Arial"/>
        <family val="2"/>
      </rPr>
      <t>)</t>
    </r>
  </si>
  <si>
    <t>Tlaxcala</t>
  </si>
  <si>
    <t>Poblacion 2</t>
  </si>
  <si>
    <t>Vaquillonas/Novillos (en sistemas intensivos – corral de engorda)</t>
  </si>
  <si>
    <t>Veracruz</t>
  </si>
  <si>
    <t>Poblacion 3</t>
  </si>
  <si>
    <t>Toros (a pastoreo)</t>
  </si>
  <si>
    <t>Yucatán</t>
  </si>
  <si>
    <t>Poblacion 4</t>
  </si>
  <si>
    <t>Terneros, vaquillones y novillos (a pastoreo en sistemas semi-estabulados con pastura o de doble propósito)</t>
  </si>
  <si>
    <t>Zacatecas</t>
  </si>
  <si>
    <t>Poblacion 5</t>
  </si>
  <si>
    <t>Vaquillonas/Novillos (a pastoreo en sistemas semi- estabulados con pastura o de doble propósito)</t>
  </si>
  <si>
    <t>Poblacion 6</t>
  </si>
  <si>
    <r>
      <t xml:space="preserve">Vacas (en sistemas semi-estabulados con pastura en clima frío y templado </t>
    </r>
    <r>
      <rPr>
        <vertAlign val="superscript"/>
        <sz val="10"/>
        <color rgb="FF000000"/>
        <rFont val="Arial"/>
        <family val="2"/>
      </rPr>
      <t>1</t>
    </r>
    <r>
      <rPr>
        <sz val="10"/>
        <color rgb="FF000000"/>
        <rFont val="Arial"/>
        <family val="2"/>
      </rPr>
      <t>)</t>
    </r>
  </si>
  <si>
    <t>Poblacion 7</t>
  </si>
  <si>
    <r>
      <t xml:space="preserve">Vacas de doble propósito (en sistemas extensivos a pastoreo en clima frío y templado </t>
    </r>
    <r>
      <rPr>
        <vertAlign val="superscript"/>
        <sz val="10"/>
        <color rgb="FF000000"/>
        <rFont val="Arial"/>
        <family val="2"/>
      </rPr>
      <t>1</t>
    </r>
    <r>
      <rPr>
        <sz val="10"/>
        <color rgb="FF000000"/>
        <rFont val="Arial"/>
        <family val="2"/>
      </rPr>
      <t>)</t>
    </r>
  </si>
  <si>
    <t>Poblacion 8</t>
  </si>
  <si>
    <r>
      <t xml:space="preserve">Vacas de doble propósito (en sistemas extensivos a pastoreo en clima cálido </t>
    </r>
    <r>
      <rPr>
        <vertAlign val="superscript"/>
        <sz val="10"/>
        <color rgb="FF000000"/>
        <rFont val="Arial"/>
        <family val="2"/>
      </rPr>
      <t>2</t>
    </r>
    <r>
      <rPr>
        <sz val="10"/>
        <color rgb="FF000000"/>
        <rFont val="Arial"/>
        <family val="2"/>
      </rPr>
      <t>)</t>
    </r>
  </si>
  <si>
    <t>Poblacion 9</t>
  </si>
  <si>
    <t>Lechones destetados</t>
  </si>
  <si>
    <t>Poblacion 10</t>
  </si>
  <si>
    <t>Cerdos en crecimiento</t>
  </si>
  <si>
    <t>Poblacion 11</t>
  </si>
  <si>
    <t>Cerdos de engorda finalizados</t>
  </si>
  <si>
    <t>Poblacion 12</t>
  </si>
  <si>
    <t>Sementales</t>
  </si>
  <si>
    <t>Poblacion 13</t>
  </si>
  <si>
    <t>Hembras secas</t>
  </si>
  <si>
    <t>Poblacion 14</t>
  </si>
  <si>
    <t>Hembras gestantes</t>
  </si>
  <si>
    <t>Poblacion 15</t>
  </si>
  <si>
    <t>Hembras en lactación</t>
  </si>
  <si>
    <t>(1)con temperatura media anual de 8°C a 23°C</t>
  </si>
  <si>
    <t>(2) con temperatura media anual mayor a 24°C</t>
  </si>
  <si>
    <t>Notas/comentarios del Usuario:</t>
  </si>
  <si>
    <t>III.D.  Población del Ganado</t>
  </si>
  <si>
    <r>
      <t>Ingrese la población mensual para cada categoría de ganado enumerdas a continuación (PL).</t>
    </r>
    <r>
      <rPr>
        <sz val="10"/>
        <color indexed="10"/>
        <rFont val="Arial"/>
        <family val="2"/>
      </rPr>
      <t xml:space="preserve"> </t>
    </r>
    <r>
      <rPr>
        <sz val="10"/>
        <color rgb="FFFF0000"/>
        <rFont val="Arial"/>
        <family val="2"/>
      </rPr>
      <t>Si es el primer año de funcionamiento del digestor, complete los datos de población  a partir del mes en que comenzó a funcionar el digestor. Si el reporte de reducciones se realiza por un período sub-anual y no es el primer año de operación, complete los datos de población para todos los meses anteriores hasta el fin del último mes que se reporta, deje los meses restantes en blanco.</t>
    </r>
  </si>
  <si>
    <t>Población anual promedio:</t>
  </si>
  <si>
    <t>III.E. Sólidos Volátiles Diarios para todas las Categorías de Ganado de Tablas de consulta (Hoja de Trabajo XIV, Tabla XIV.C)</t>
  </si>
  <si>
    <t>Complete el campo correspondiente a los sólidos volátiles (VS) (columna C) para cada categoría de ganado dominante. Utilice los valores VS por defecto proporcionados en la hoja XIV, Tabla XIV.C. Los valores de VS de la columna C se convierten automáticamente a partir de unidades de (kg/day/100kg) a (kg / día / animal) en la columna D.</t>
  </si>
  <si>
    <r>
      <t xml:space="preserve">Categoría de Ganado </t>
    </r>
    <r>
      <rPr>
        <b/>
        <i/>
        <sz val="10"/>
        <rFont val="Arial"/>
        <family val="2"/>
      </rPr>
      <t>L</t>
    </r>
  </si>
  <si>
    <r>
      <t>VS</t>
    </r>
    <r>
      <rPr>
        <b/>
        <vertAlign val="subscript"/>
        <sz val="10"/>
        <rFont val="Arial"/>
        <family val="2"/>
      </rPr>
      <t xml:space="preserve">table
</t>
    </r>
    <r>
      <rPr>
        <b/>
        <sz val="10"/>
        <rFont val="Arial"/>
        <family val="2"/>
      </rPr>
      <t>(kg/animal/día)</t>
    </r>
  </si>
  <si>
    <r>
      <t>VS</t>
    </r>
    <r>
      <rPr>
        <b/>
        <vertAlign val="subscript"/>
        <sz val="10"/>
        <rFont val="Arial"/>
        <family val="2"/>
      </rPr>
      <t xml:space="preserve">L
</t>
    </r>
    <r>
      <rPr>
        <b/>
        <sz val="10"/>
        <rFont val="Arial"/>
        <family val="2"/>
      </rPr>
      <t>(kg/animal/día)</t>
    </r>
  </si>
  <si>
    <t xml:space="preserve">III.F.  Potencial Máximo de Metano por Categoría de Ganado </t>
  </si>
  <si>
    <t>Los valores por defecto de la capacidad máxima de producción de metano (Bo) para cada categoría de ganado son obtenidos automáticamente de la Hoja XIV, Tabla XIV.C.</t>
  </si>
  <si>
    <r>
      <t>B</t>
    </r>
    <r>
      <rPr>
        <b/>
        <vertAlign val="subscript"/>
        <sz val="10"/>
        <rFont val="Arial"/>
        <family val="2"/>
      </rPr>
      <t xml:space="preserve">o,L
</t>
    </r>
    <r>
      <rPr>
        <b/>
        <sz val="10"/>
        <rFont val="Arial"/>
        <family val="2"/>
      </rPr>
      <t>(m</t>
    </r>
    <r>
      <rPr>
        <b/>
        <vertAlign val="superscript"/>
        <sz val="10"/>
        <rFont val="Arial"/>
        <family val="2"/>
      </rPr>
      <t>3</t>
    </r>
    <r>
      <rPr>
        <b/>
        <sz val="10"/>
        <rFont val="Arial"/>
        <family val="2"/>
      </rPr>
      <t xml:space="preserve"> CH</t>
    </r>
    <r>
      <rPr>
        <b/>
        <vertAlign val="subscript"/>
        <sz val="10"/>
        <rFont val="Arial"/>
        <family val="2"/>
      </rPr>
      <t>4</t>
    </r>
    <r>
      <rPr>
        <b/>
        <sz val="10"/>
        <rFont val="Arial"/>
        <family val="2"/>
      </rPr>
      <t>/kg VS materia seca)</t>
    </r>
  </si>
  <si>
    <t>III.G. Sistemas de Almacenamiento / Tratamiento  de Estiércol y de Componentes para el Cálculo de la Línea Base. ¿Qué sistemas estaban en su lugar anterior al Proyecto?</t>
  </si>
  <si>
    <r>
      <t xml:space="preserve">Introduzca los componentes de almacenamiento </t>
    </r>
    <r>
      <rPr>
        <i/>
        <sz val="10"/>
        <rFont val="Arial"/>
        <family val="2"/>
      </rPr>
      <t>in situ</t>
    </r>
    <r>
      <rPr>
        <sz val="10"/>
        <rFont val="Arial"/>
        <family val="2"/>
      </rPr>
      <t xml:space="preserve"> en los campos amarillos. Consulte la Hoja de Trabajo XIV, Cuadro XIV.A para las descripciones de los compoentnes del sistema de almacenamiento / tratamiento. Los componentes de almacenamiento / tratamiento de categorías que no son aplicables deben dejarse en blanco. Si la separación de sólidos se realizó antes del ingreso a la laguna, entonces el sistema de almacenamiento / tratamiento de los sólidos retirados también debe ser seleccionado.</t>
    </r>
  </si>
  <si>
    <t>Sistema Anaeróbico de Almacenamiento / Tratamiento(s)</t>
  </si>
  <si>
    <t>Otros Sistemas de Almacenamiento /Tratamiento</t>
  </si>
  <si>
    <t>Lista de los sistemas de manejo de excretas para almacenamiento/tratamiento</t>
  </si>
  <si>
    <t>Anaeróbicos</t>
  </si>
  <si>
    <t>No anaeróbicos (Otros)</t>
  </si>
  <si>
    <t>Laguna anaeróbica descubierta</t>
  </si>
  <si>
    <t>Pastura/pradera/potrero</t>
  </si>
  <si>
    <t>Líquido/ Abono líquido con formación de costra natural</t>
  </si>
  <si>
    <t>Esparcimiento diario</t>
  </si>
  <si>
    <t>Líquido/ Abono líquido sin formación de costra natural</t>
  </si>
  <si>
    <t>Almacenamiento sólido</t>
  </si>
  <si>
    <t>Corral de engorda</t>
  </si>
  <si>
    <t>Almacenamiento en fosas por debajo de las instalaciones de confinamiento de los animales &lt; 1 mes</t>
  </si>
  <si>
    <t>Almacenamiento en fosas por debajo de las instalaciones de confinamiento de los animales &gt; 1 mes</t>
  </si>
  <si>
    <t>Cama profunda para ganado vacuno y porcino &lt; 1 mes</t>
  </si>
  <si>
    <t>Cama profunda para ganado vacuno y porcino &gt; 1 mes</t>
  </si>
  <si>
    <r>
      <t xml:space="preserve">Composteo – en tanque/pila estática </t>
    </r>
    <r>
      <rPr>
        <vertAlign val="superscript"/>
        <sz val="10"/>
        <color rgb="FF000000"/>
        <rFont val="Arial"/>
        <family val="2"/>
      </rPr>
      <t>b</t>
    </r>
  </si>
  <si>
    <r>
      <t xml:space="preserve">Composteo – Intensivo/Pasivo en Hileras </t>
    </r>
    <r>
      <rPr>
        <vertAlign val="superscript"/>
        <sz val="10"/>
        <color rgb="FF000000"/>
        <rFont val="Arial"/>
        <family val="2"/>
      </rPr>
      <t>b</t>
    </r>
  </si>
  <si>
    <t>Tratamiento aeróbico</t>
  </si>
  <si>
    <t>Quemado para combustible</t>
  </si>
  <si>
    <t>III.H. ¿Con qué frecuencia son los lodos vaciados y limpiados del sistema anaeróbico de almacenamiento / tratamiento en el Escenario Base (por año), y por lo general ¿En qué mes(es)?</t>
  </si>
  <si>
    <t xml:space="preserve">Los datos de la Columna G de la Hoja de Trabajo V serán automáticamente reducidos según los meses en los que el sistema anaeróbico es completamente drenado y la acumulación de lodos ha sido removida. </t>
  </si>
  <si>
    <t>Sí</t>
  </si>
  <si>
    <t>Tiempo de retención menor a 30 días?</t>
  </si>
  <si>
    <t>Número de veces al año de remoción de efluentes y/o sólidos de la laguna</t>
  </si>
  <si>
    <t>1er mes de vaciado y limpiado del sistema</t>
  </si>
  <si>
    <t>2do mes de vaciado y limpiado del sistema</t>
  </si>
  <si>
    <t>3er mes de vaciado y limpiado del sistema</t>
  </si>
  <si>
    <t>No</t>
  </si>
  <si>
    <t xml:space="preserve">III.I.  Factor de Conversión de Metano (MCF) para "Otros sistemas de Almacenamiento/Tratamiento" </t>
  </si>
  <si>
    <t>Introduzca el valor de MCF para la laguna y los componentes de almacenamiento del sistema de estanques en los campos naranjas. Consulte la Hoja de Trabajo XIV, el cuadro XIV.D, para obtener  los factores de conversión por defecto de metano y los componentes del sistema de manejo de excreta y la temperatura promedio de los componentes de almacenamiento.  Las categorías que no son aplicables deben dejarse en blanco.</t>
  </si>
  <si>
    <t xml:space="preserve">Otros Sistemas de Almacenamiento/Tratamiento </t>
  </si>
  <si>
    <t>MCF (fracción)</t>
  </si>
  <si>
    <t>Nota para el Usuario: El metano de la laguna anaeróbica y/o estanque de almacenamiento (sistema de suspensión líquida) se calcula en la Hoja de Trabajo V.</t>
  </si>
  <si>
    <r>
      <t>III.J.  Fracción de estiércol de Categoría de Ganado L que se almacena / es tratada en el sistema S (MS</t>
    </r>
    <r>
      <rPr>
        <b/>
        <vertAlign val="subscript"/>
        <sz val="12"/>
        <rFont val="Arial"/>
        <family val="2"/>
      </rPr>
      <t>I, s</t>
    </r>
    <r>
      <rPr>
        <b/>
        <sz val="12"/>
        <rFont val="Arial"/>
        <family val="2"/>
      </rPr>
      <t>) para el cálculo de la Línea Base. ¿Dónde se dirigía el estiércol previo al proyecto?</t>
    </r>
  </si>
  <si>
    <t>Si la separación de sólidos ocurrió antes de la colocación de estiércol en la laguna de línea base, entonces la fracción de VS que se separó a través del separador o estanques de sedimentación debe ser estimada y restada de la fracción estiércol total enviada a la laguna de línea base. Se debe asumir que la fracción de VS que fue removida se dirige a su propio tratamiento/sistema de almacenamiento.</t>
  </si>
  <si>
    <t>Sistema de Almacenamiento / Tratamiento No-Anaeróbico(s)</t>
  </si>
  <si>
    <t xml:space="preserve">III.K. IV.G. Datos de Entrada de las Emisiones de Línea Base de Bióxido de Carbono [Protocolo - Ecuación 5.11]  </t>
  </si>
  <si>
    <t>XV. Nota para el Usuario: Las fórmulas de cálculo y las descripciones se proporcionan en la hoja de XV.</t>
  </si>
  <si>
    <r>
      <t>III.K.i. Datos de Entrada de las Emisiones de Línea Base de Bióxido de Carbono de fuentes de Combustión Móvil: CO</t>
    </r>
    <r>
      <rPr>
        <b/>
        <vertAlign val="subscript"/>
        <sz val="10"/>
        <rFont val="Arial"/>
        <family val="2"/>
      </rPr>
      <t>2</t>
    </r>
    <r>
      <rPr>
        <b/>
        <sz val="10"/>
        <rFont val="Arial"/>
        <family val="2"/>
      </rPr>
      <t xml:space="preserve">, MSC de la Línea Base  </t>
    </r>
  </si>
  <si>
    <r>
      <t>Introduzca la fuente, tipo de combustible, la cantidad anual de combustible (QF), y factores de emisión específicos (EF</t>
    </r>
    <r>
      <rPr>
        <vertAlign val="subscript"/>
        <sz val="10"/>
        <rFont val="Arial"/>
        <family val="2"/>
      </rPr>
      <t>C02</t>
    </r>
    <r>
      <rPr>
        <sz val="10"/>
        <rFont val="Arial"/>
        <family val="2"/>
      </rPr>
      <t>) para todas las fuentes de combustión móviles de línea base en sitio. Consulte la Hoja de Trabajo XIV cuadro de los XIV.E para los valores por defecto EF</t>
    </r>
    <r>
      <rPr>
        <vertAlign val="subscript"/>
        <sz val="10"/>
        <rFont val="Arial"/>
        <family val="2"/>
      </rPr>
      <t xml:space="preserve">C02 </t>
    </r>
    <r>
      <rPr>
        <sz val="10"/>
        <rFont val="Arial"/>
        <family val="2"/>
      </rPr>
      <t>de las fuentes móviles.</t>
    </r>
  </si>
  <si>
    <t>Combustión estacionaria</t>
  </si>
  <si>
    <t>Combustión móvil</t>
  </si>
  <si>
    <t>Fuente Móvil</t>
  </si>
  <si>
    <t>Tipo de combustibles líquidos (c)</t>
  </si>
  <si>
    <r>
      <t>QF</t>
    </r>
    <r>
      <rPr>
        <b/>
        <vertAlign val="subscript"/>
        <sz val="10"/>
        <rFont val="Arial"/>
        <family val="2"/>
      </rPr>
      <t xml:space="preserve">c </t>
    </r>
    <r>
      <rPr>
        <b/>
        <sz val="10"/>
        <rFont val="Arial"/>
        <family val="2"/>
      </rPr>
      <t>(litros/año)</t>
    </r>
  </si>
  <si>
    <r>
      <t>QF</t>
    </r>
    <r>
      <rPr>
        <b/>
        <vertAlign val="subscript"/>
        <sz val="10"/>
        <rFont val="Arial"/>
        <family val="2"/>
      </rPr>
      <t xml:space="preserve">c </t>
    </r>
    <r>
      <rPr>
        <b/>
        <sz val="10"/>
        <rFont val="Arial"/>
        <family val="2"/>
      </rPr>
      <t>(GJ/litro)</t>
    </r>
  </si>
  <si>
    <r>
      <t>EF</t>
    </r>
    <r>
      <rPr>
        <b/>
        <vertAlign val="subscript"/>
        <sz val="10"/>
        <rFont val="Arial"/>
        <family val="2"/>
      </rPr>
      <t>CO2,f</t>
    </r>
    <r>
      <rPr>
        <b/>
        <sz val="10"/>
        <rFont val="Arial"/>
        <family val="2"/>
      </rPr>
      <t xml:space="preserve"> (kgCO2/GJ)</t>
    </r>
  </si>
  <si>
    <t>Petróleo crudo</t>
  </si>
  <si>
    <t>Automóviles a gasolina (sin convertidor catalítico anteriores a 1990)</t>
  </si>
  <si>
    <t>Líquidos de gas natural</t>
  </si>
  <si>
    <t>Automóviles a gasolina (con convertidor catalítico de oxidación, 2 vías – 1991-1992)</t>
  </si>
  <si>
    <t>Gasolina</t>
  </si>
  <si>
    <t>Automóviles a gasolina (con convertidor catalítico de 3 vías de ciclo abierto o de ciclo cerrado usado – 1993 – 1997)</t>
  </si>
  <si>
    <t>Keroseno</t>
  </si>
  <si>
    <t>Automóviles a gasolina (con convertidor catalítico de 3 vías de ciclo cerrado nuevo – posteriores a 1998)</t>
  </si>
  <si>
    <t>Diesel</t>
  </si>
  <si>
    <t>Vehículos ligeros a gasolina (sin convertidor catalítico – anteriores a 1990)</t>
  </si>
  <si>
    <t>Otros tipos de combustibles (c)</t>
  </si>
  <si>
    <r>
      <t>QF</t>
    </r>
    <r>
      <rPr>
        <b/>
        <vertAlign val="subscript"/>
        <sz val="10"/>
        <rFont val="Arial"/>
        <family val="2"/>
      </rPr>
      <t xml:space="preserve">c </t>
    </r>
    <r>
      <rPr>
        <b/>
        <sz val="10"/>
        <rFont val="Arial"/>
        <family val="2"/>
      </rPr>
      <t>(GJ/año)</t>
    </r>
  </si>
  <si>
    <r>
      <t>EF</t>
    </r>
    <r>
      <rPr>
        <b/>
        <vertAlign val="subscript"/>
        <sz val="10"/>
        <rFont val="Arial"/>
        <family val="2"/>
      </rPr>
      <t xml:space="preserve">CO2,f </t>
    </r>
    <r>
      <rPr>
        <b/>
        <sz val="10"/>
        <rFont val="Arial"/>
        <family val="2"/>
      </rPr>
      <t>(kgCO</t>
    </r>
    <r>
      <rPr>
        <b/>
        <vertAlign val="subscript"/>
        <sz val="10"/>
        <rFont val="Arial"/>
        <family val="2"/>
      </rPr>
      <t>2</t>
    </r>
    <r>
      <rPr>
        <b/>
        <sz val="10"/>
        <rFont val="Arial"/>
        <family val="2"/>
      </rPr>
      <t>/GJ)</t>
    </r>
  </si>
  <si>
    <t>Combustóleo</t>
  </si>
  <si>
    <t>Vehículos ligeros a gasolina (con mejor tecnología, sin convertidor catalítico – 1991-1992)</t>
  </si>
  <si>
    <t>Gas licuado de petróleo (GLP)</t>
  </si>
  <si>
    <t>Vehículos ligeros a gasolina (con convertidor catalítico de 3 vías a ciclo abierto o de ciclo cerrado usado – 1993-1997)</t>
  </si>
  <si>
    <t>Nafta</t>
  </si>
  <si>
    <t>Vehículos ligeros a gasolina (con convertidor catalítico de 3 vías nuevo – posteriores a 1998)</t>
  </si>
  <si>
    <t>Lubricantes</t>
  </si>
  <si>
    <t>Vehículos pesados a gasolina (sin convertidor catalítico – anteriores a 1992)</t>
  </si>
  <si>
    <t>Coque de petróleo</t>
  </si>
  <si>
    <t>Vehículos pesados a gasolina (con convertidor catalítico – posteriores a 1993)</t>
  </si>
  <si>
    <t>Coque de carbón</t>
  </si>
  <si>
    <t>Vehículos a diesel (automóviles, ligeros y pesados – con y sin control de emisiones)</t>
  </si>
  <si>
    <t>Carbón bituminoso</t>
  </si>
  <si>
    <t>Vehículos a gas licuado de petróleo (automóviles y pesados – sin control y con catalizador de 3 vías)</t>
  </si>
  <si>
    <t>Carbón subituminoso</t>
  </si>
  <si>
    <t>Vehículos a gas natural (automóviles y pesados – con catalizador de 3 vías)</t>
  </si>
  <si>
    <r>
      <t xml:space="preserve">III.K.ii. </t>
    </r>
    <r>
      <rPr>
        <b/>
        <vertAlign val="subscript"/>
        <sz val="10"/>
        <rFont val="Arial"/>
        <family val="2"/>
      </rPr>
      <t xml:space="preserve"> </t>
    </r>
    <r>
      <rPr>
        <b/>
        <sz val="10"/>
        <rFont val="Arial"/>
        <family val="2"/>
      </rPr>
      <t>Datos de entrada de Emisiones de la Línea Base de Bióxido de Carbono para Fuentes de Combustión Estacionaria: CO2, el MSC</t>
    </r>
  </si>
  <si>
    <t>Gas natural</t>
  </si>
  <si>
    <t>Motocicletas (sin o con control de emisiones)</t>
  </si>
  <si>
    <r>
      <t>Introduzca la fuente, tipo de combustible, la cantidad anual de combustible (QF), y factores de emisión específicos (EF</t>
    </r>
    <r>
      <rPr>
        <vertAlign val="subscript"/>
        <sz val="10"/>
        <rFont val="Arial"/>
        <family val="2"/>
      </rPr>
      <t>C02</t>
    </r>
    <r>
      <rPr>
        <sz val="10"/>
        <rFont val="Arial"/>
        <family val="2"/>
      </rPr>
      <t>) para todas las fuentes de combustión estacionarias de línea base en sitio. Consulte la Hoja de Trabajo XIV Tabla XIV.E para los valores por defecto EF</t>
    </r>
    <r>
      <rPr>
        <vertAlign val="subscript"/>
        <sz val="10"/>
        <rFont val="Arial"/>
        <family val="2"/>
      </rPr>
      <t>C02</t>
    </r>
    <r>
      <rPr>
        <sz val="10"/>
        <rFont val="Arial"/>
        <family val="2"/>
      </rPr>
      <t xml:space="preserve"> de las fuentes estacionarias.</t>
    </r>
  </si>
  <si>
    <t>Aceites usados</t>
  </si>
  <si>
    <r>
      <t>Vehículos a gas natural comprimido (GNC)</t>
    </r>
    <r>
      <rPr>
        <vertAlign val="superscript"/>
        <sz val="10"/>
        <color rgb="FF000000"/>
        <rFont val="Arial"/>
        <family val="2"/>
      </rPr>
      <t xml:space="preserve"> c</t>
    </r>
  </si>
  <si>
    <t>Fuente estacionaria</t>
  </si>
  <si>
    <r>
      <t>Vehículos a gas natural licuado (GNL)</t>
    </r>
    <r>
      <rPr>
        <vertAlign val="superscript"/>
        <sz val="10"/>
        <color rgb="FF000000"/>
        <rFont val="Arial"/>
        <family val="2"/>
      </rPr>
      <t xml:space="preserve"> c</t>
    </r>
  </si>
  <si>
    <r>
      <t xml:space="preserve">Aviones (keroseno) </t>
    </r>
    <r>
      <rPr>
        <vertAlign val="superscript"/>
        <sz val="10"/>
        <color rgb="FF000000"/>
        <rFont val="Arial"/>
        <family val="2"/>
      </rPr>
      <t>c</t>
    </r>
  </si>
  <si>
    <t>Tipo de combustibles gaseosos (c)</t>
  </si>
  <si>
    <r>
      <t>QF</t>
    </r>
    <r>
      <rPr>
        <b/>
        <vertAlign val="subscript"/>
        <sz val="10"/>
        <rFont val="Arial"/>
        <family val="2"/>
      </rPr>
      <t xml:space="preserve">c </t>
    </r>
    <r>
      <rPr>
        <b/>
        <sz val="10"/>
        <rFont val="Arial"/>
        <family val="2"/>
      </rPr>
      <t>(m</t>
    </r>
    <r>
      <rPr>
        <b/>
        <vertAlign val="superscript"/>
        <sz val="10"/>
        <rFont val="Arial"/>
        <family val="2"/>
      </rPr>
      <t>3</t>
    </r>
    <r>
      <rPr>
        <b/>
        <sz val="10"/>
        <rFont val="Arial"/>
        <family val="2"/>
      </rPr>
      <t>/año)</t>
    </r>
  </si>
  <si>
    <r>
      <t>QF</t>
    </r>
    <r>
      <rPr>
        <b/>
        <vertAlign val="subscript"/>
        <sz val="10"/>
        <rFont val="Arial"/>
        <family val="2"/>
      </rPr>
      <t xml:space="preserve">c </t>
    </r>
    <r>
      <rPr>
        <b/>
        <sz val="10"/>
        <rFont val="Arial"/>
        <family val="2"/>
      </rPr>
      <t>(GJ/m</t>
    </r>
    <r>
      <rPr>
        <b/>
        <vertAlign val="superscript"/>
        <sz val="10"/>
        <rFont val="Arial"/>
        <family val="2"/>
      </rPr>
      <t>3</t>
    </r>
    <r>
      <rPr>
        <b/>
        <sz val="10"/>
        <rFont val="Arial"/>
        <family val="2"/>
      </rPr>
      <t>)</t>
    </r>
  </si>
  <si>
    <r>
      <t>Si la cantidad de combustible consumido es dado en masa (kg o ton) o en unidades de volumen (lt o m</t>
    </r>
    <r>
      <rPr>
        <vertAlign val="superscript"/>
        <sz val="10"/>
        <rFont val="Arial"/>
        <family val="2"/>
      </rPr>
      <t>3</t>
    </r>
    <r>
      <rPr>
        <sz val="10"/>
        <rFont val="Arial"/>
        <family val="2"/>
      </rPr>
      <t>), se pueden convertir en unidades de energía multiplicando la cantidad de combustible por su valor calorífico neto. Utilice el valor calorífico proporcionado por el proveedor de combustible o un análisis de laboratorio, y si no está disponible utilice los valores caloríficos netos que se proporciona en la Hoja de Trabajo XIV Tabla XIV.E6.</t>
    </r>
  </si>
  <si>
    <t>III.K.iii. Datos de Entrada de las Emisiones de Línea Base de Bióxido de Carbono por Consumo de Electricidad: CO2, MSC</t>
  </si>
  <si>
    <t xml:space="preserve">Introduzca la cantidad de electricidad que se consume en el escenario base sólo para fuentes directamente afectadas por la actividad del proyecto. Introduzca 0 si no hay fuentes relevantes de consumo de electricidad. </t>
  </si>
  <si>
    <t>Red eléctrica</t>
  </si>
  <si>
    <r>
      <t>QE</t>
    </r>
    <r>
      <rPr>
        <b/>
        <vertAlign val="subscript"/>
        <sz val="10"/>
        <rFont val="Arial"/>
        <family val="2"/>
      </rPr>
      <t>c</t>
    </r>
    <r>
      <rPr>
        <b/>
        <sz val="10"/>
        <rFont val="Arial"/>
        <family val="2"/>
      </rPr>
      <t xml:space="preserve"> (MWh/año)</t>
    </r>
  </si>
  <si>
    <r>
      <t>EF</t>
    </r>
    <r>
      <rPr>
        <b/>
        <vertAlign val="subscript"/>
        <sz val="10"/>
        <rFont val="Arial"/>
        <family val="2"/>
      </rPr>
      <t>CO2,e</t>
    </r>
    <r>
      <rPr>
        <b/>
        <vertAlign val="superscript"/>
        <sz val="10"/>
        <rFont val="Arial"/>
        <family val="2"/>
      </rPr>
      <t>1</t>
    </r>
    <r>
      <rPr>
        <b/>
        <sz val="10"/>
        <rFont val="Arial"/>
        <family val="2"/>
      </rPr>
      <t xml:space="preserve"> (kgCO</t>
    </r>
    <r>
      <rPr>
        <b/>
        <vertAlign val="subscript"/>
        <sz val="10"/>
        <rFont val="Arial"/>
        <family val="2"/>
      </rPr>
      <t>2</t>
    </r>
    <r>
      <rPr>
        <b/>
        <sz val="10"/>
        <rFont val="Arial"/>
        <family val="2"/>
      </rPr>
      <t>e/MWh)</t>
    </r>
  </si>
  <si>
    <t>Sistema Eléctrico Nacional</t>
  </si>
  <si>
    <r>
      <rPr>
        <vertAlign val="superscript"/>
        <sz val="10"/>
        <rFont val="Arial"/>
        <family val="2"/>
      </rPr>
      <t xml:space="preserve">1. </t>
    </r>
    <r>
      <rPr>
        <sz val="10"/>
        <rFont val="Arial"/>
        <family val="2"/>
      </rPr>
      <t xml:space="preserve">Factores de emisiones anuales de generación de energía calculados por el Programa de GEI de México (una iniciativa de contabilidad y reportaje pública y privada de GEI de SEMARNAT-CESPEDES-WRI-WBCSD) estan disponibles en: http://www.geimexico.org/factor.html. </t>
    </r>
    <r>
      <rPr>
        <b/>
        <sz val="10"/>
        <color rgb="FFFF0000"/>
        <rFont val="Arial"/>
        <family val="2"/>
      </rPr>
      <t>Actualizar cada año</t>
    </r>
    <r>
      <rPr>
        <sz val="10"/>
        <rFont val="Arial"/>
        <family val="2"/>
      </rPr>
      <t>.</t>
    </r>
  </si>
  <si>
    <t xml:space="preserve">Hoja de Trabajo IV:  Entrada de Datos para Emisiones del Proyecto </t>
  </si>
  <si>
    <t>Valores específicos del sitio a ser introducidos por el usuario</t>
  </si>
  <si>
    <t xml:space="preserve">Notas/Comentarios del Usuario </t>
  </si>
  <si>
    <t>IV.A.  Entradas para el Sistema de Control del Biogás [Protocolo - Ecuación 5.6] Calculado en la Hoja de Cálculo VIII</t>
  </si>
  <si>
    <t xml:space="preserve"> Para asegurarse de que el control de datos del sistema de biogás es ingresado correctamente, complete cuidadosamente las siguientes secciones siguiendo las instrucciones.</t>
  </si>
  <si>
    <t xml:space="preserve">IV.A.i:  Eficiencia de recolección y destrucción de metano mensual del Sistema de Control de Biogás </t>
  </si>
  <si>
    <t xml:space="preserve"> </t>
  </si>
  <si>
    <t>Introduzca los valores mensuales como decimales del sistema de control de biogás (SCB) tanto de la eficiencia de recolección (BCE) y la eficiencia de destrucción de metano (BDE). El valor por defecto de BCE es 85%. Los desarrolladores de proyectos pueden justificar un BCE mayor por medio de pruebas comprobables. Ver pie de página 28 del Protocolo.</t>
  </si>
  <si>
    <t>BCE (fracción)</t>
  </si>
  <si>
    <t xml:space="preserve">Enero </t>
  </si>
  <si>
    <r>
      <rPr>
        <b/>
        <sz val="10"/>
        <color rgb="FFFF0000"/>
        <rFont val="Arial"/>
        <family val="2"/>
      </rPr>
      <t>*</t>
    </r>
    <r>
      <rPr>
        <b/>
        <sz val="10"/>
        <color theme="1"/>
        <rFont val="Arial"/>
        <family val="2"/>
      </rPr>
      <t xml:space="preserve"> Orientación importante para determina la eficiencia de destrucción del metano (BDE) mensual:</t>
    </r>
    <r>
      <rPr>
        <sz val="10"/>
        <color theme="1"/>
        <rFont val="Arial"/>
        <family val="2"/>
      </rPr>
      <t xml:space="preserve"> El valor mensual de BDE debe ser la media promedio mensual de todos los dispositivos de destrucción utilizado en un mes (ver la Ecuación 5.6 como guía). Los desarrolladores de proyecto tienen las siguientes opciones: </t>
    </r>
    <r>
      <rPr>
        <b/>
        <sz val="10"/>
        <color theme="1"/>
        <rFont val="Arial"/>
        <family val="2"/>
      </rPr>
      <t>a)</t>
    </r>
    <r>
      <rPr>
        <sz val="10"/>
        <color theme="1"/>
        <rFont val="Arial"/>
        <family val="2"/>
      </rPr>
      <t xml:space="preserve"> utilizar las eficiencias de destrucción de metano predeterminadas proporcionadas en la Hoja de Trabajo XIV. Tabla XIV.F, o </t>
    </r>
    <r>
      <rPr>
        <b/>
        <sz val="10"/>
        <color theme="1"/>
        <rFont val="Arial"/>
        <family val="2"/>
      </rPr>
      <t>b)</t>
    </r>
    <r>
      <rPr>
        <sz val="10"/>
        <color theme="1"/>
        <rFont val="Arial"/>
        <family val="2"/>
      </rPr>
      <t xml:space="preserve"> las eficiencias de destrucción de metano específicas de sitio conforme a lo dispuesto por una agencia estatal o local acreditada proveedora de servicios de prueba de origen, para cada uno de los dispositivos de combustión utilizados en el proyecto. </t>
    </r>
    <r>
      <rPr>
        <b/>
        <sz val="10"/>
        <color rgb="FFFF0000"/>
        <rFont val="Arial"/>
        <family val="2"/>
      </rPr>
      <t>Si elige la opción "a" complete las columnas C, E,G e I de la siguiente tabla y automáticamente obtendrá la eficiencia en fracción de los dispositivos de destrucción particular en las celdas D, F, H y J.  Si elige la opción "b" ingrese directamente los valores de eficiencia de los dispositivos de destrucción particular en las celdas D, F, H y J.</t>
    </r>
    <r>
      <rPr>
        <sz val="10"/>
        <color theme="1"/>
        <rFont val="Arial"/>
        <family val="2"/>
      </rPr>
      <t xml:space="preserve"> Utilice la sección de comentarios para justificar su elección.</t>
    </r>
  </si>
  <si>
    <t>Dispositivo de Destrucción de Biogás</t>
  </si>
  <si>
    <t>Dispositivo de destrucción particular 1</t>
  </si>
  <si>
    <r>
      <t>BDE</t>
    </r>
    <r>
      <rPr>
        <b/>
        <vertAlign val="subscript"/>
        <sz val="10"/>
        <rFont val="Arial"/>
        <family val="2"/>
      </rPr>
      <t>DD</t>
    </r>
    <r>
      <rPr>
        <b/>
        <sz val="10"/>
        <rFont val="Arial"/>
        <family val="2"/>
      </rPr>
      <t xml:space="preserve"> dispositivo 1 </t>
    </r>
  </si>
  <si>
    <t>Dispositivo de destrucción particular 2</t>
  </si>
  <si>
    <r>
      <t>BDE</t>
    </r>
    <r>
      <rPr>
        <b/>
        <vertAlign val="subscript"/>
        <sz val="10"/>
        <rFont val="Arial"/>
        <family val="2"/>
      </rPr>
      <t>DD</t>
    </r>
    <r>
      <rPr>
        <b/>
        <sz val="10"/>
        <rFont val="Arial"/>
        <family val="2"/>
      </rPr>
      <t xml:space="preserve"> dispositivo 2</t>
    </r>
  </si>
  <si>
    <t>Dispositivo de destrucción particular 3</t>
  </si>
  <si>
    <r>
      <t>BDE</t>
    </r>
    <r>
      <rPr>
        <b/>
        <vertAlign val="subscript"/>
        <sz val="10"/>
        <rFont val="Arial"/>
        <family val="2"/>
      </rPr>
      <t>DD</t>
    </r>
    <r>
      <rPr>
        <b/>
        <sz val="10"/>
        <rFont val="Arial"/>
        <family val="2"/>
      </rPr>
      <t xml:space="preserve"> dispositivo 3</t>
    </r>
  </si>
  <si>
    <t>Dispositivo de destrucción particular 4</t>
  </si>
  <si>
    <r>
      <t>BDE</t>
    </r>
    <r>
      <rPr>
        <b/>
        <vertAlign val="subscript"/>
        <sz val="10"/>
        <rFont val="Arial"/>
        <family val="2"/>
      </rPr>
      <t>DD</t>
    </r>
    <r>
      <rPr>
        <b/>
        <sz val="10"/>
        <rFont val="Arial"/>
        <family val="2"/>
      </rPr>
      <t xml:space="preserve"> dispositivo 4</t>
    </r>
  </si>
  <si>
    <t>Llama abierta</t>
  </si>
  <si>
    <t>Llama encerrada</t>
  </si>
  <si>
    <t>Quema magra motor de combustión interno</t>
  </si>
  <si>
    <t>Quema grande de motor de combustión interno</t>
  </si>
  <si>
    <t>Caldera</t>
  </si>
  <si>
    <t>Microturbina o gran turbina de gas</t>
  </si>
  <si>
    <r>
      <t>Actualización y uso de gas como combustible NG/LNG</t>
    </r>
    <r>
      <rPr>
        <sz val="10"/>
        <color indexed="8"/>
        <rFont val="Arial"/>
        <family val="2"/>
      </rPr>
      <t xml:space="preserve">
</t>
    </r>
  </si>
  <si>
    <t>Actualización e inyección en el gasoducto de gas natural</t>
  </si>
  <si>
    <r>
      <t>Para determinar el BDE mensual introduzca los datos de flujo volumétrico de biogás medido total Fi y de los dispositivos de destrucción particulares Fi</t>
    </r>
    <r>
      <rPr>
        <vertAlign val="subscript"/>
        <sz val="10"/>
        <rFont val="Arial"/>
        <family val="2"/>
      </rPr>
      <t xml:space="preserve">DD </t>
    </r>
    <r>
      <rPr>
        <sz val="10"/>
        <rFont val="Arial"/>
        <family val="2"/>
      </rPr>
      <t>utilizados en m</t>
    </r>
    <r>
      <rPr>
        <vertAlign val="superscript"/>
        <sz val="10"/>
        <rFont val="Arial"/>
        <family val="2"/>
      </rPr>
      <t>3</t>
    </r>
    <r>
      <rPr>
        <sz val="10"/>
        <rFont val="Arial"/>
        <family val="2"/>
      </rPr>
      <t>.</t>
    </r>
  </si>
  <si>
    <r>
      <t>Para Fi total, introduzca el flujo total de todos los dispositivos mientras estan prendido y</t>
    </r>
    <r>
      <rPr>
        <b/>
        <sz val="10"/>
        <color rgb="FFFF0000"/>
        <rFont val="Arial"/>
        <family val="2"/>
      </rPr>
      <t xml:space="preserve"> tambien mientras no estan prendidos</t>
    </r>
    <r>
      <rPr>
        <sz val="10"/>
        <color rgb="FFFF0000"/>
        <rFont val="Arial"/>
        <family val="2"/>
      </rPr>
      <t xml:space="preserve">. Para Fi dispositivo 1, 2, etc. introduzca el flujo total de tal dispositivo, pero solo mientras hay datos confirmando su estado operativo (es decir, solo mientras esta prendido). </t>
    </r>
  </si>
  <si>
    <r>
      <t>Fi (m</t>
    </r>
    <r>
      <rPr>
        <b/>
        <vertAlign val="superscript"/>
        <sz val="10"/>
        <rFont val="Arial"/>
        <family val="2"/>
      </rPr>
      <t>3</t>
    </r>
    <r>
      <rPr>
        <b/>
        <sz val="10"/>
        <rFont val="Arial"/>
        <family val="2"/>
      </rPr>
      <t xml:space="preserve">)
</t>
    </r>
    <r>
      <rPr>
        <i/>
        <sz val="10"/>
        <rFont val="Arial"/>
        <family val="2"/>
      </rPr>
      <t>Flujo total medido</t>
    </r>
  </si>
  <si>
    <r>
      <t>Fi</t>
    </r>
    <r>
      <rPr>
        <b/>
        <vertAlign val="subscript"/>
        <sz val="10"/>
        <rFont val="Arial"/>
        <family val="2"/>
      </rPr>
      <t>DD</t>
    </r>
    <r>
      <rPr>
        <b/>
        <sz val="10"/>
        <rFont val="Arial"/>
        <family val="2"/>
      </rPr>
      <t xml:space="preserve"> dispositivo 1 (m</t>
    </r>
    <r>
      <rPr>
        <b/>
        <vertAlign val="superscript"/>
        <sz val="10"/>
        <rFont val="Arial"/>
        <family val="2"/>
      </rPr>
      <t>3</t>
    </r>
    <r>
      <rPr>
        <b/>
        <sz val="10"/>
        <rFont val="Arial"/>
        <family val="2"/>
      </rPr>
      <t xml:space="preserve">)
</t>
    </r>
    <r>
      <rPr>
        <i/>
        <sz val="10"/>
        <rFont val="Arial"/>
        <family val="2"/>
      </rPr>
      <t>Flujo mientras dispositivo prendido</t>
    </r>
  </si>
  <si>
    <r>
      <t>Fi</t>
    </r>
    <r>
      <rPr>
        <b/>
        <vertAlign val="subscript"/>
        <sz val="10"/>
        <rFont val="Arial"/>
        <family val="2"/>
      </rPr>
      <t>DD</t>
    </r>
    <r>
      <rPr>
        <b/>
        <sz val="10"/>
        <rFont val="Arial"/>
        <family val="2"/>
      </rPr>
      <t xml:space="preserve"> dispositivo 2 (m</t>
    </r>
    <r>
      <rPr>
        <b/>
        <vertAlign val="superscript"/>
        <sz val="10"/>
        <rFont val="Arial"/>
        <family val="2"/>
      </rPr>
      <t>3</t>
    </r>
    <r>
      <rPr>
        <b/>
        <sz val="10"/>
        <rFont val="Arial"/>
        <family val="2"/>
      </rPr>
      <t xml:space="preserve">)
</t>
    </r>
    <r>
      <rPr>
        <i/>
        <sz val="10"/>
        <rFont val="Arial"/>
        <family val="2"/>
      </rPr>
      <t>Flujo mientras dispositivo prendido</t>
    </r>
  </si>
  <si>
    <r>
      <t>Fi</t>
    </r>
    <r>
      <rPr>
        <b/>
        <vertAlign val="subscript"/>
        <sz val="10"/>
        <rFont val="Arial"/>
        <family val="2"/>
      </rPr>
      <t>DD</t>
    </r>
    <r>
      <rPr>
        <b/>
        <sz val="10"/>
        <rFont val="Arial"/>
        <family val="2"/>
      </rPr>
      <t xml:space="preserve"> dispositivo 3 (m</t>
    </r>
    <r>
      <rPr>
        <b/>
        <vertAlign val="superscript"/>
        <sz val="10"/>
        <rFont val="Arial"/>
        <family val="2"/>
      </rPr>
      <t>3</t>
    </r>
    <r>
      <rPr>
        <b/>
        <sz val="10"/>
        <rFont val="Arial"/>
        <family val="2"/>
      </rPr>
      <t xml:space="preserve">)
</t>
    </r>
    <r>
      <rPr>
        <i/>
        <sz val="10"/>
        <rFont val="Arial"/>
        <family val="2"/>
      </rPr>
      <t>Flujo mientras dispositivo prendido</t>
    </r>
  </si>
  <si>
    <r>
      <t>Fi</t>
    </r>
    <r>
      <rPr>
        <b/>
        <vertAlign val="subscript"/>
        <sz val="10"/>
        <rFont val="Arial"/>
        <family val="2"/>
      </rPr>
      <t>DD</t>
    </r>
    <r>
      <rPr>
        <b/>
        <sz val="10"/>
        <rFont val="Arial"/>
        <family val="2"/>
      </rPr>
      <t xml:space="preserve"> dispositivo 4 (m</t>
    </r>
    <r>
      <rPr>
        <b/>
        <vertAlign val="superscript"/>
        <sz val="10"/>
        <rFont val="Arial"/>
        <family val="2"/>
      </rPr>
      <t>3</t>
    </r>
    <r>
      <rPr>
        <b/>
        <sz val="10"/>
        <rFont val="Arial"/>
        <family val="2"/>
      </rPr>
      <t xml:space="preserve">)
</t>
    </r>
    <r>
      <rPr>
        <i/>
        <sz val="10"/>
        <rFont val="Arial"/>
        <family val="2"/>
      </rPr>
      <t>Flujo mientras dispositivo prendido</t>
    </r>
  </si>
  <si>
    <r>
      <t>BDE</t>
    </r>
    <r>
      <rPr>
        <b/>
        <vertAlign val="subscript"/>
        <sz val="10"/>
        <rFont val="Arial"/>
        <family val="2"/>
      </rPr>
      <t>i,weighted</t>
    </r>
    <r>
      <rPr>
        <b/>
        <sz val="10"/>
        <color indexed="10"/>
        <rFont val="Arial"/>
        <family val="2"/>
      </rPr>
      <t>*</t>
    </r>
  </si>
  <si>
    <t>IV.A.ii:  Sistema de medición</t>
  </si>
  <si>
    <t>Introduzca la respuesta apropiada en la celda D35 a continuación, siga las instrucciones a continuación.</t>
  </si>
  <si>
    <t xml:space="preserve">Si respondió sí, vaya al apartado IV.A.iv de esta sección.  Si respondió no, complete únicamente el apartado IV.A.iii.  </t>
  </si>
  <si>
    <t>IV.A.iii  Datos de Entrada de la Medición Continua del Flujo con Medición Periódica de la Concentración de Metano</t>
  </si>
  <si>
    <t xml:space="preserve">Responda la siguiente pregunta  e introduzca la respuesta adecuada en la celda D42. A continuación, introduzca los datos mensuales en la siguiente tabla. </t>
  </si>
  <si>
    <t xml:space="preserve"> Si su medidor corrige internamente los valores a condiciones estándar, utilice los datos de su medidor para llenar las columnas D y E a continuación. Los datos de F (scf / mes) y CH4, conc (%) para ambos escenarios.</t>
  </si>
  <si>
    <r>
      <t>Temperatura  (</t>
    </r>
    <r>
      <rPr>
        <b/>
        <vertAlign val="superscript"/>
        <sz val="10"/>
        <rFont val="Arial"/>
        <family val="2"/>
      </rPr>
      <t>o</t>
    </r>
    <r>
      <rPr>
        <b/>
        <sz val="10"/>
        <rFont val="Arial"/>
        <family val="2"/>
      </rPr>
      <t>C)</t>
    </r>
  </si>
  <si>
    <t>Temperatura (K*)</t>
  </si>
  <si>
    <t>Presión (atm)</t>
  </si>
  <si>
    <r>
      <t>F (m</t>
    </r>
    <r>
      <rPr>
        <b/>
        <vertAlign val="superscript"/>
        <sz val="10"/>
        <rFont val="Arial"/>
        <family val="2"/>
      </rPr>
      <t>3</t>
    </r>
    <r>
      <rPr>
        <b/>
        <sz val="10"/>
        <rFont val="Arial"/>
        <family val="2"/>
      </rPr>
      <t>/mes)</t>
    </r>
    <r>
      <rPr>
        <b/>
        <vertAlign val="superscript"/>
        <sz val="10"/>
        <rFont val="Arial"/>
        <family val="2"/>
      </rPr>
      <t>1</t>
    </r>
  </si>
  <si>
    <r>
      <t>CH</t>
    </r>
    <r>
      <rPr>
        <b/>
        <vertAlign val="subscript"/>
        <sz val="10"/>
        <rFont val="Arial"/>
        <family val="2"/>
      </rPr>
      <t>4,conc</t>
    </r>
    <r>
      <rPr>
        <b/>
        <sz val="10"/>
        <rFont val="Arial"/>
        <family val="2"/>
      </rPr>
      <t xml:space="preserve"> (fracción)</t>
    </r>
  </si>
  <si>
    <r>
      <t>* K</t>
    </r>
    <r>
      <rPr>
        <sz val="12"/>
        <color theme="1"/>
        <rFont val="Calibri"/>
        <family val="2"/>
        <scheme val="minor"/>
      </rPr>
      <t xml:space="preserve"> = Kelvin = </t>
    </r>
    <r>
      <rPr>
        <vertAlign val="superscript"/>
        <sz val="10"/>
        <rFont val="Arial"/>
        <family val="2"/>
      </rPr>
      <t>o</t>
    </r>
    <r>
      <rPr>
        <sz val="12"/>
        <color theme="1"/>
        <rFont val="Calibri"/>
        <family val="2"/>
        <scheme val="minor"/>
      </rPr>
      <t>C + 273</t>
    </r>
  </si>
  <si>
    <r>
      <rPr>
        <vertAlign val="superscript"/>
        <sz val="10"/>
        <rFont val="Arial"/>
        <family val="2"/>
      </rPr>
      <t xml:space="preserve">1. </t>
    </r>
    <r>
      <rPr>
        <sz val="10"/>
        <rFont val="Arial"/>
        <family val="2"/>
      </rPr>
      <t xml:space="preserve">Ver Anexo D del Protocolo para conocer la metodología Substitución de Datos y Fallos en la Calibración para calcular las reducciones de emisiones cuando la integridad de datos se ve comprometida ya sea por la falta de datos puntales o por una falla en la calibración. Esta metodología sólo es aplicable para los parámetros de concentración de metano y de medición de flujo. </t>
    </r>
  </si>
  <si>
    <t xml:space="preserve">IV.A.iv:  Datos de entrada de la medición continua del flujo y concentración de metano </t>
  </si>
  <si>
    <t>Esta sección debe se completará sólo si un "Sí" se ha introducido en la celda D34. Si un "no" se ha introducido en la celda D34, complete únicamente la sección IV.A.iii.</t>
  </si>
  <si>
    <r>
      <rPr>
        <sz val="12"/>
        <color theme="1"/>
        <rFont val="Calibri"/>
        <family val="2"/>
        <scheme val="minor"/>
      </rPr>
      <t>Si el flujo y la concentración de metano es medida continuamente (ver sección IV.A.ii), introduzca los valores medidos acumulados mensuales (CH</t>
    </r>
    <r>
      <rPr>
        <vertAlign val="subscript"/>
        <sz val="12"/>
        <color theme="1"/>
        <rFont val="Calibri"/>
        <family val="2"/>
        <scheme val="minor"/>
      </rPr>
      <t>4</t>
    </r>
    <r>
      <rPr>
        <sz val="12"/>
        <color theme="1"/>
        <rFont val="Calibri"/>
        <family val="2"/>
        <scheme val="minor"/>
      </rPr>
      <t xml:space="preserve">, metros) siguiendo la ecuación 5.6. </t>
    </r>
  </si>
  <si>
    <r>
      <t>CH</t>
    </r>
    <r>
      <rPr>
        <b/>
        <vertAlign val="subscript"/>
        <sz val="10"/>
        <rFont val="Arial"/>
        <family val="2"/>
      </rPr>
      <t>4,meter</t>
    </r>
    <r>
      <rPr>
        <b/>
        <sz val="10"/>
        <rFont val="Arial"/>
        <family val="2"/>
      </rPr>
      <t>(tCH</t>
    </r>
    <r>
      <rPr>
        <b/>
        <vertAlign val="subscript"/>
        <sz val="10"/>
        <rFont val="Arial"/>
        <family val="2"/>
      </rPr>
      <t>4</t>
    </r>
    <r>
      <rPr>
        <b/>
        <sz val="10"/>
        <rFont val="Arial"/>
        <family val="2"/>
      </rPr>
      <t>/mes)</t>
    </r>
    <r>
      <rPr>
        <b/>
        <vertAlign val="superscript"/>
        <sz val="10"/>
        <rFont val="Arial"/>
        <family val="2"/>
      </rPr>
      <t>1</t>
    </r>
  </si>
  <si>
    <t xml:space="preserve">IV.B. Datos de entrada para las Emisiones de Metano por  Eventos de Ventilación [Protocolo - Ecuación 5.7] Cálculado en la Hoja IX   </t>
  </si>
  <si>
    <r>
      <t>Si el SCB se compone de múltiples tanques digestores o lagunas cubiertas, el proyecto sólo necesita cuantificar el máximo almacenamiento de información (MS</t>
    </r>
    <r>
      <rPr>
        <vertAlign val="subscript"/>
        <sz val="10"/>
        <rFont val="Arial"/>
        <family val="2"/>
      </rPr>
      <t>SCB</t>
    </r>
    <r>
      <rPr>
        <sz val="10"/>
        <rFont val="Arial"/>
        <family val="2"/>
      </rPr>
      <t>) y flujo de biogás (F</t>
    </r>
    <r>
      <rPr>
        <vertAlign val="subscript"/>
        <sz val="10"/>
        <rFont val="Arial"/>
        <family val="2"/>
      </rPr>
      <t>pw</t>
    </r>
    <r>
      <rPr>
        <sz val="10"/>
        <rFont val="Arial"/>
        <family val="2"/>
      </rPr>
      <t>) de los componentes de la SCB que experimentaron el evento de ventilación. "t" representa el número de días del mes que el biogás es ventilado sin control desde el sistema SCB (puede ser una fracción).</t>
    </r>
  </si>
  <si>
    <r>
      <t>MS</t>
    </r>
    <r>
      <rPr>
        <b/>
        <vertAlign val="subscript"/>
        <sz val="10"/>
        <rFont val="Arial"/>
        <family val="2"/>
      </rPr>
      <t>SCB</t>
    </r>
    <r>
      <rPr>
        <b/>
        <sz val="10"/>
        <rFont val="Arial"/>
        <family val="2"/>
      </rPr>
      <t xml:space="preserve"> (m</t>
    </r>
    <r>
      <rPr>
        <b/>
        <vertAlign val="superscript"/>
        <sz val="10"/>
        <rFont val="Arial"/>
        <family val="2"/>
      </rPr>
      <t>3</t>
    </r>
    <r>
      <rPr>
        <b/>
        <sz val="10"/>
        <rFont val="Arial"/>
        <family val="2"/>
      </rPr>
      <t>)</t>
    </r>
  </si>
  <si>
    <r>
      <t>F</t>
    </r>
    <r>
      <rPr>
        <b/>
        <vertAlign val="subscript"/>
        <sz val="10"/>
        <rFont val="Arial"/>
        <family val="2"/>
      </rPr>
      <t>pw</t>
    </r>
    <r>
      <rPr>
        <b/>
        <sz val="10"/>
        <rFont val="Arial"/>
        <family val="2"/>
      </rPr>
      <t xml:space="preserve"> (m</t>
    </r>
    <r>
      <rPr>
        <b/>
        <vertAlign val="superscript"/>
        <sz val="10"/>
        <rFont val="Arial"/>
        <family val="2"/>
      </rPr>
      <t>3</t>
    </r>
    <r>
      <rPr>
        <b/>
        <sz val="10"/>
        <rFont val="Arial"/>
        <family val="2"/>
      </rPr>
      <t>/day)</t>
    </r>
  </si>
  <si>
    <t>t (días)</t>
  </si>
  <si>
    <r>
      <t xml:space="preserve">IV.C. Datos de entrada de las Emisiones de Metano del Proyecto del Estanque Efluente del Sistema de Control de Biogás </t>
    </r>
    <r>
      <rPr>
        <b/>
        <vertAlign val="superscript"/>
        <sz val="12"/>
        <rFont val="Arial"/>
        <family val="2"/>
      </rPr>
      <t>1</t>
    </r>
    <r>
      <rPr>
        <b/>
        <sz val="12"/>
        <rFont val="Arial"/>
        <family val="2"/>
      </rPr>
      <t xml:space="preserve"> [Protocolo - Ecuación 5.8] Calculado en la Hoja de Trabajo X</t>
    </r>
  </si>
  <si>
    <r>
      <t>El valor VS</t>
    </r>
    <r>
      <rPr>
        <vertAlign val="subscript"/>
        <sz val="12"/>
        <color theme="1"/>
        <rFont val="Calibri"/>
        <family val="2"/>
        <scheme val="minor"/>
      </rPr>
      <t>ep</t>
    </r>
    <r>
      <rPr>
        <sz val="12"/>
        <color theme="1"/>
        <rFont val="Calibri"/>
        <family val="2"/>
        <scheme val="minor"/>
      </rPr>
      <t xml:space="preserve"> es calculado automáticamente sobre la base de la producción total de VS para cada categoría de ganado (kg/animal/día), el tamaño de la población, y la fracción del estiércol de cada categoría de ganado que se maneja en el digestor (introducir valor en la columna E). El valor de VS total se multiplica por 30% para obtener una estimación de la VS contenida en el efluente del digestor. </t>
    </r>
  </si>
  <si>
    <t>Categoría de Ganado L</t>
  </si>
  <si>
    <t>Población Promedio</t>
  </si>
  <si>
    <r>
      <t>VS</t>
    </r>
    <r>
      <rPr>
        <b/>
        <vertAlign val="subscript"/>
        <sz val="10"/>
        <rFont val="Arial"/>
        <family val="2"/>
      </rPr>
      <t xml:space="preserve">L </t>
    </r>
    <r>
      <rPr>
        <b/>
        <sz val="10"/>
        <rFont val="Arial"/>
        <family val="2"/>
      </rPr>
      <t>(kg/animal/día)</t>
    </r>
  </si>
  <si>
    <r>
      <t>MS</t>
    </r>
    <r>
      <rPr>
        <b/>
        <vertAlign val="subscript"/>
        <sz val="10"/>
        <rFont val="Arial"/>
        <family val="2"/>
      </rPr>
      <t>L,SCB</t>
    </r>
  </si>
  <si>
    <r>
      <t>VS</t>
    </r>
    <r>
      <rPr>
        <b/>
        <vertAlign val="subscript"/>
        <sz val="10"/>
        <rFont val="Arial"/>
        <family val="2"/>
      </rPr>
      <t>ep,L</t>
    </r>
  </si>
  <si>
    <r>
      <t>Total VS</t>
    </r>
    <r>
      <rPr>
        <b/>
        <vertAlign val="subscript"/>
        <sz val="10"/>
        <rFont val="Arial"/>
        <family val="2"/>
      </rPr>
      <t>ep</t>
    </r>
    <r>
      <rPr>
        <b/>
        <sz val="10"/>
        <rFont val="Arial"/>
        <family val="2"/>
      </rPr>
      <t xml:space="preserve"> = </t>
    </r>
  </si>
  <si>
    <r>
      <t>B</t>
    </r>
    <r>
      <rPr>
        <b/>
        <vertAlign val="subscript"/>
        <sz val="10"/>
        <rFont val="Arial"/>
        <family val="2"/>
      </rPr>
      <t>0,ep</t>
    </r>
    <r>
      <rPr>
        <b/>
        <sz val="10"/>
        <rFont val="Arial"/>
        <family val="2"/>
      </rPr>
      <t xml:space="preserve"> (m</t>
    </r>
    <r>
      <rPr>
        <b/>
        <vertAlign val="superscript"/>
        <sz val="10"/>
        <rFont val="Arial"/>
        <family val="2"/>
      </rPr>
      <t>3</t>
    </r>
    <r>
      <rPr>
        <b/>
        <sz val="10"/>
        <rFont val="Arial"/>
        <family val="2"/>
      </rPr>
      <t>CH</t>
    </r>
    <r>
      <rPr>
        <b/>
        <vertAlign val="subscript"/>
        <sz val="10"/>
        <rFont val="Arial"/>
        <family val="2"/>
      </rPr>
      <t>4</t>
    </r>
    <r>
      <rPr>
        <b/>
        <sz val="10"/>
        <rFont val="Arial"/>
        <family val="2"/>
      </rPr>
      <t>/kg of VS)</t>
    </r>
    <r>
      <rPr>
        <b/>
        <vertAlign val="superscript"/>
        <sz val="10"/>
        <rFont val="Arial"/>
        <family val="2"/>
      </rPr>
      <t>2</t>
    </r>
  </si>
  <si>
    <r>
      <t>MCF</t>
    </r>
    <r>
      <rPr>
        <b/>
        <vertAlign val="subscript"/>
        <sz val="10"/>
        <rFont val="Arial"/>
        <family val="2"/>
      </rPr>
      <t>ep</t>
    </r>
    <r>
      <rPr>
        <b/>
        <sz val="10"/>
        <rFont val="Arial"/>
        <family val="2"/>
      </rPr>
      <t xml:space="preserve"> (fraccción)</t>
    </r>
    <r>
      <rPr>
        <b/>
        <vertAlign val="superscript"/>
        <sz val="10"/>
        <rFont val="Arial"/>
        <family val="2"/>
      </rPr>
      <t>3</t>
    </r>
  </si>
  <si>
    <t>Valor por defecto
(promedio ponderado)</t>
  </si>
  <si>
    <t>Valor alternativo definido por el usuario</t>
  </si>
  <si>
    <t>Valor por defecto
(abono líquido)</t>
  </si>
  <si>
    <r>
      <rPr>
        <vertAlign val="superscript"/>
        <sz val="10"/>
        <rFont val="Arial"/>
        <family val="2"/>
      </rPr>
      <t xml:space="preserve">1 </t>
    </r>
    <r>
      <rPr>
        <sz val="10"/>
        <rFont val="Arial"/>
        <family val="2"/>
      </rPr>
      <t>Si no hay un estanque efluente y los desarrolladores del proyecto envían el efluente del digestor (VS) a pilas de compostaje o lo aplican directamente en la tierra, entonces, se deben rastrear también los VS para estos casos utilizando la Ecuación 5.7.</t>
    </r>
  </si>
  <si>
    <r>
      <rPr>
        <vertAlign val="superscript"/>
        <sz val="10"/>
        <rFont val="Arial"/>
        <family val="2"/>
      </rPr>
      <t>2</t>
    </r>
    <r>
      <rPr>
        <sz val="10"/>
        <rFont val="Arial"/>
        <family val="2"/>
      </rPr>
      <t xml:space="preserve"> El valor Bo para el estanque efluente del proyecto no se diferencia por categoría de ganado. Los desarrolladores de proyectos pueden utilizar el valor Bo que corresponde a un promedio de las categorías de ganado de la operación que aportan estiércol al sistema de control de biogás. Se debe presentar al verificador toda la documentación y datos de laboratorio respaldatorios para justificar el valor alternativo. </t>
    </r>
    <r>
      <rPr>
        <sz val="10"/>
        <color theme="1"/>
        <rFont val="Arial"/>
        <family val="2"/>
      </rPr>
      <t xml:space="preserve"> Si se utiliza un valor alternativo, describa brevemente cómo se produjo este valor en el cuadro de comentarios.</t>
    </r>
  </si>
  <si>
    <r>
      <t xml:space="preserve">3 </t>
    </r>
    <r>
      <rPr>
        <sz val="10"/>
        <color theme="1"/>
        <rFont val="Arial"/>
        <family val="2"/>
      </rPr>
      <t>El valor MCF corresponde al factor de conversión de metano (%). Los desarrolladores de proyectos deben utilizar el valor MCF del abono líquido para los estanques efluente (basado en la temperatura promedio anual). Dicho valor se encuentra en la Hoja de Cálculo XIV, Tabla XIV.D. El usuario puede definir y justificar un valor alternativo.  Si se utiliza un valor alternativo, describa brevemente en el cuadro de comentarios cómo se produjo este valor. Si el efluente del digestor es dirigido a más de un sistema de tratamiento, el valor de MCF debe ser la media ponderada basada en la porción que se envía a cada sistema de tratamiento.</t>
    </r>
  </si>
  <si>
    <t>IV.D.  Emisiones de Metano del Proyecto de Fuentes Relacionadas con Sistemas de Control que no sean de Control de Biogás, Post-Proyecto [Protocolo - Ecuación 5.9]</t>
  </si>
  <si>
    <t>Introduzca en los campos amarillos los sistemas de almacenamiento/tratamiento en uso que que no sean el sistema de control de biogás ni el estanque efluente asociado (si se utiliza). Consulte el cuadro XIV.A de la Hoja de Trabajo XIV  para las definiciones de los componentes del sistema. Las categorías de sistemas de almacenamiento/tratamiento que no sean aplicables deben dejarse en blanco. Introduzca en los campos naranja el valor de MCF de los ssistemas que no sean laguna y estanque de almacenamiento.  Consulte el cuadro XIV.D de la Hoja de Trabajo XIV para los factores de conversión por defecto de metano de los componentes del sistema de manejo de estiércol. Las categorías de almacenamiento de componentes que no son aplicables deben dejarse en blanco.</t>
  </si>
  <si>
    <t>Sistemas anaeróbicos de Almacenamiento/Tratamiento</t>
  </si>
  <si>
    <t>MCF para otros sistemas de tratamiento aeróbico (fracción)</t>
  </si>
  <si>
    <t>Manure Management Storage/Treatment Systems</t>
  </si>
  <si>
    <t>Anaerobic</t>
  </si>
  <si>
    <t>Non-Anaerobic (Other)</t>
  </si>
  <si>
    <t>Otros sistemas de Almacenamiento/ Tratamiento</t>
  </si>
  <si>
    <t xml:space="preserve">MCF para otros sistemas de tratamiento no-aeróbicos </t>
  </si>
  <si>
    <t>IV.E.  Fracción de estiércol por Categoría de Ganado L que se almacena/trata en otro sistema de almacenamiento S (MSL, s) para el cálculo del proyecto además de SCB + estanque efluente del sistema</t>
  </si>
  <si>
    <t>Introduzca la fracción (en formato decimal) del estiércol de cada categoría de animales que es almacenada o tratada en cada componente del sistema dentro de los campos amarillos. Los componentes de almacenamiento y las categorías de ganado que no son aplicables deben dejarse en blanco.</t>
  </si>
  <si>
    <t>Sistema de almacenamiento/tratamiento anaeróbico</t>
  </si>
  <si>
    <t>Sistema de Almacenamiento/Tratamiento no-aeróbico</t>
  </si>
  <si>
    <t>IV.F. ¿La fracción de estiércol que es manejada en el sistema (s) de almacenamiento/tratamiento cambia de forma mensual o estacional?</t>
  </si>
  <si>
    <t>Si contestó sí, ajuste la Sección IV.E conforme al manejo utilizado</t>
  </si>
  <si>
    <t>IV.G. Datos de Entrada de las Emisiones del Proyecto de Bióxido de Carbono [Protocolo - Ecuación 5.11] se calcula en la hoja de XIII</t>
  </si>
  <si>
    <r>
      <t>IV.G.i. Datos de entrada de las Emisiones del Proyecto de Bioxido de Carbono de las fuentes de combustión móvil y estacionaria: CO</t>
    </r>
    <r>
      <rPr>
        <b/>
        <vertAlign val="subscript"/>
        <sz val="10"/>
        <rFont val="Arial"/>
        <family val="2"/>
      </rPr>
      <t>2</t>
    </r>
    <r>
      <rPr>
        <b/>
        <sz val="10"/>
        <rFont val="Arial"/>
        <family val="2"/>
      </rPr>
      <t xml:space="preserve"> (MSC) </t>
    </r>
  </si>
  <si>
    <t>Introduzca la fuente, tipo de combustible, la cantidad anual de combustible (QF), y los factores de emisión específicos (EFC02) para todas las fuentes de combustión móviles en sitio del proyecto. Consulte la Hoja de Trabajo XIV cuadro de los XIV.E para los valores por defecto EFC02 de las fuentes móviles.</t>
  </si>
  <si>
    <t>Fuente móvil</t>
  </si>
  <si>
    <t>Tipo de combustible (c)</t>
  </si>
  <si>
    <r>
      <t>EFCO</t>
    </r>
    <r>
      <rPr>
        <b/>
        <vertAlign val="subscript"/>
        <sz val="10"/>
        <rFont val="Arial"/>
        <family val="2"/>
      </rPr>
      <t>2</t>
    </r>
    <r>
      <rPr>
        <b/>
        <sz val="10"/>
        <rFont val="Arial"/>
        <family val="2"/>
      </rPr>
      <t>,f (kgCO</t>
    </r>
    <r>
      <rPr>
        <b/>
        <vertAlign val="subscript"/>
        <sz val="10"/>
        <rFont val="Arial"/>
        <family val="2"/>
      </rPr>
      <t>2</t>
    </r>
    <r>
      <rPr>
        <b/>
        <sz val="10"/>
        <rFont val="Arial"/>
        <family val="2"/>
      </rPr>
      <t>/GJ)</t>
    </r>
  </si>
  <si>
    <t>Si la cantidad de combustible consumido es dado en masa (kg o tonos) o en unidades de volumen (lt o m3), se pueden convertir en unidades de energía multiplicando la cantidad de combustible por su valor calorífico neto. Utilice el valor calorífico proporcionado por el proveedor de combustible o un análisis de laboratorio, y si no está disponible utilice los valores caloríficos netos que se proporciona en la Hoja de Trabajo XIV Tabla XIV.E6.</t>
  </si>
  <si>
    <r>
      <t>IV.G.ii. Datos de entrada de las Emisiones del Proyecto de Bioxido de Carbono de las fuentes de combustión estacionaria: CO</t>
    </r>
    <r>
      <rPr>
        <b/>
        <vertAlign val="subscript"/>
        <sz val="10"/>
        <rFont val="Arial"/>
        <family val="2"/>
      </rPr>
      <t>2</t>
    </r>
    <r>
      <rPr>
        <b/>
        <sz val="10"/>
        <rFont val="Arial"/>
        <family val="2"/>
      </rPr>
      <t xml:space="preserve"> (MSC) </t>
    </r>
  </si>
  <si>
    <r>
      <t>Introduzca la fuente, tipo de combustible, la cantidad anual de combustible (QF), y los factores de emisión específicos (EFCO</t>
    </r>
    <r>
      <rPr>
        <vertAlign val="subscript"/>
        <sz val="10"/>
        <rFont val="Arial"/>
        <family val="2"/>
      </rPr>
      <t>2</t>
    </r>
    <r>
      <rPr>
        <sz val="10"/>
        <rFont val="Arial"/>
        <family val="2"/>
      </rPr>
      <t>) para todas las fuentes de combustión estacionarias en sitio del proyecto. Consulte la Hoja de Trabajo XIV cuadro de los XIV.E para los valores por defecto EFCO</t>
    </r>
    <r>
      <rPr>
        <vertAlign val="subscript"/>
        <sz val="10"/>
        <rFont val="Arial"/>
        <family val="2"/>
      </rPr>
      <t>2</t>
    </r>
    <r>
      <rPr>
        <sz val="10"/>
        <rFont val="Arial"/>
        <family val="2"/>
      </rPr>
      <t xml:space="preserve"> de las fuentes estacionarias.</t>
    </r>
  </si>
  <si>
    <t xml:space="preserve">IV.G.iii.  Datos de Entrada de Emisiones del Proyecto de Bioxido de Carbono por Consumo de Electricidad: CO2, MSC </t>
  </si>
  <si>
    <t xml:space="preserve">Introduzca la cantidad de electricidad consumida por los equipos directamente relacionados con las actividades del proyecto. Introduzca 0 si no hay fuentes importantes de consumo de electricidad. </t>
  </si>
  <si>
    <t>IV.G.iv. Electricidad Generada por el Proyecto</t>
  </si>
  <si>
    <t xml:space="preserve">Si el total de electricidad generado por las actividades del proyecto es mayor o igual que el consumo de electricidad adicional, entonces, QEc no se contabilizará en las emisiones de proyecto y deberá ser omitido de la Ecuación 5.11 en la Hoja de Trabajo XIII.A.iv y XIII .Bv. Esta comparación y ajuste de cálculo se producen de forma automática y no requiere ninguna acción por parte del usuario. </t>
  </si>
  <si>
    <t>Dispositivo de Generación</t>
  </si>
  <si>
    <t>Producción anual (MWh)</t>
  </si>
  <si>
    <t>Generación total</t>
  </si>
  <si>
    <t>Hoja de Trabajo V:  Emisiones de la Línea Base de Metano de los Sistemas de Almacenamiento/Tratamiento Anaeróbicos</t>
  </si>
  <si>
    <t xml:space="preserve">Cálculos automáticos </t>
  </si>
  <si>
    <t>Durazno</t>
  </si>
  <si>
    <t>Cálculos automáticos - Este valor debe ser registrado y utilizado como entrada para el cálculo del año siguiente</t>
  </si>
  <si>
    <t>Nota para el Usuario: Las fórmulas de cálculo y las descripciones se proporcionan en la hoja de trabajo XV.</t>
  </si>
  <si>
    <r>
      <t>IV.A.  Emisiones de la Línea Base de Metano de los Sistemas de Almacenamiento/Tratamiento Anaeróbicos por Categoría de Ganado: BE</t>
    </r>
    <r>
      <rPr>
        <b/>
        <u/>
        <vertAlign val="subscript"/>
        <sz val="12"/>
        <rFont val="Arial"/>
        <family val="2"/>
      </rPr>
      <t>CH4,AS,y</t>
    </r>
    <r>
      <rPr>
        <b/>
        <u/>
        <sz val="12"/>
        <rFont val="Arial"/>
        <family val="2"/>
      </rPr>
      <t xml:space="preserve">  [Protocolo - Ecuación 5.3]</t>
    </r>
  </si>
  <si>
    <r>
      <t xml:space="preserve"> IMPORTANTE: </t>
    </r>
    <r>
      <rPr>
        <sz val="10"/>
        <color indexed="10"/>
        <rFont val="Arial"/>
        <family val="2"/>
      </rPr>
      <t>La extracción total de los sólidos del sistema de almacenamiento/tratamiento anaeróbico de la línea base elimina (convierte en cero) el VS restante del mes anterior (columna G abajo). Los desarrolladores de proyectos son responsables de introducir el mes(es) que el líquido es drenado y los sólidos removidos de la laguna anaeróbica en la Sección III.H. Ver el pie de nota 24 del Protocolo de Proyectos de Ganadería V2.0 para una guía sobre cuándo el término (VS</t>
    </r>
    <r>
      <rPr>
        <vertAlign val="subscript"/>
        <sz val="10"/>
        <color indexed="10"/>
        <rFont val="Arial"/>
        <family val="2"/>
      </rPr>
      <t>avail-1,AS</t>
    </r>
    <r>
      <rPr>
        <sz val="10"/>
        <color indexed="10"/>
        <rFont val="Arial"/>
        <family val="2"/>
      </rPr>
      <t xml:space="preserve"> - VS</t>
    </r>
    <r>
      <rPr>
        <vertAlign val="subscript"/>
        <sz val="10"/>
        <color indexed="10"/>
        <rFont val="Arial"/>
        <family val="2"/>
      </rPr>
      <t>deg-1, AS</t>
    </r>
    <r>
      <rPr>
        <sz val="10"/>
        <color indexed="10"/>
        <rFont val="Arial"/>
        <family val="2"/>
      </rPr>
      <t>) debe ser igual cero. Si los sólidos son extraídos de diciembre a enero del año siguiente, la cantidad de sólidos restantes de diciembre del año anterior debe ser introducida manualmente en enero para el cálculo del año siguiente (columna G). Mantenga un registro del (VS</t>
    </r>
    <r>
      <rPr>
        <vertAlign val="subscript"/>
        <sz val="10"/>
        <color indexed="10"/>
        <rFont val="Arial"/>
        <family val="2"/>
      </rPr>
      <t>avail-1,AS</t>
    </r>
    <r>
      <rPr>
        <sz val="10"/>
        <color indexed="10"/>
        <rFont val="Arial"/>
        <family val="2"/>
      </rPr>
      <t xml:space="preserve"> - VS</t>
    </r>
    <r>
      <rPr>
        <vertAlign val="subscript"/>
        <sz val="10"/>
        <color indexed="10"/>
        <rFont val="Arial"/>
        <family val="2"/>
      </rPr>
      <t>deg-1, AS</t>
    </r>
    <r>
      <rPr>
        <sz val="10"/>
        <color indexed="10"/>
        <rFont val="Arial"/>
        <family val="2"/>
      </rPr>
      <t xml:space="preserve">), que debe ser la entrada para enero del próximo año (celdas color durazno). </t>
    </r>
  </si>
  <si>
    <r>
      <t>VS</t>
    </r>
    <r>
      <rPr>
        <b/>
        <vertAlign val="subscript"/>
        <sz val="10"/>
        <rFont val="Arial"/>
        <family val="2"/>
      </rPr>
      <t>in,L</t>
    </r>
    <r>
      <rPr>
        <b/>
        <sz val="10"/>
        <rFont val="Arial"/>
        <family val="2"/>
      </rPr>
      <t xml:space="preserve"> (kg/animal/día) = </t>
    </r>
  </si>
  <si>
    <t># Días</t>
  </si>
  <si>
    <t>f</t>
  </si>
  <si>
    <r>
      <t>VS</t>
    </r>
    <r>
      <rPr>
        <b/>
        <vertAlign val="subscript"/>
        <sz val="10"/>
        <rFont val="Arial"/>
        <family val="2"/>
      </rPr>
      <t>L input</t>
    </r>
    <r>
      <rPr>
        <b/>
        <sz val="10"/>
        <rFont val="Arial"/>
        <family val="2"/>
      </rPr>
      <t xml:space="preserve"> (kg/animal/día)</t>
    </r>
  </si>
  <si>
    <r>
      <t>VS</t>
    </r>
    <r>
      <rPr>
        <b/>
        <vertAlign val="subscript"/>
        <sz val="10"/>
        <rFont val="Arial"/>
        <family val="2"/>
      </rPr>
      <t xml:space="preserve">avail,AS  </t>
    </r>
    <r>
      <rPr>
        <b/>
        <sz val="10"/>
        <rFont val="Arial"/>
        <family val="2"/>
      </rPr>
      <t>(kg)</t>
    </r>
  </si>
  <si>
    <r>
      <t>(Vs</t>
    </r>
    <r>
      <rPr>
        <b/>
        <vertAlign val="subscript"/>
        <sz val="10"/>
        <rFont val="Arial"/>
        <family val="2"/>
      </rPr>
      <t xml:space="preserve">avail-1,AS </t>
    </r>
    <r>
      <rPr>
        <b/>
        <sz val="10"/>
        <rFont val="Arial"/>
        <family val="2"/>
      </rPr>
      <t>- VS</t>
    </r>
    <r>
      <rPr>
        <b/>
        <vertAlign val="subscript"/>
        <sz val="10"/>
        <rFont val="Arial"/>
        <family val="2"/>
      </rPr>
      <t>deg-1,AS</t>
    </r>
    <r>
      <rPr>
        <b/>
        <sz val="10"/>
        <rFont val="Arial"/>
        <family val="2"/>
      </rPr>
      <t xml:space="preserve">) (kg)  </t>
    </r>
  </si>
  <si>
    <r>
      <t>VS</t>
    </r>
    <r>
      <rPr>
        <b/>
        <vertAlign val="subscript"/>
        <sz val="10"/>
        <rFont val="Arial"/>
        <family val="2"/>
      </rPr>
      <t>deg,AS</t>
    </r>
    <r>
      <rPr>
        <b/>
        <sz val="10"/>
        <rFont val="Arial"/>
        <family val="2"/>
      </rPr>
      <t xml:space="preserve">  (kg)</t>
    </r>
  </si>
  <si>
    <r>
      <t>BE</t>
    </r>
    <r>
      <rPr>
        <b/>
        <vertAlign val="subscript"/>
        <sz val="10"/>
        <rFont val="Arial"/>
        <family val="2"/>
      </rPr>
      <t xml:space="preserve">CH4,AS  </t>
    </r>
    <r>
      <rPr>
        <b/>
        <sz val="10"/>
        <rFont val="Arial"/>
        <family val="2"/>
      </rPr>
      <t>(MT)</t>
    </r>
  </si>
  <si>
    <r>
      <t>BE</t>
    </r>
    <r>
      <rPr>
        <b/>
        <vertAlign val="subscript"/>
        <sz val="10"/>
        <rFont val="Arial"/>
        <family val="2"/>
      </rPr>
      <t xml:space="preserve">CH4,AS  </t>
    </r>
    <r>
      <rPr>
        <b/>
        <sz val="10"/>
        <rFont val="Arial"/>
        <family val="2"/>
      </rPr>
      <t>(CO</t>
    </r>
    <r>
      <rPr>
        <b/>
        <vertAlign val="subscript"/>
        <sz val="10"/>
        <rFont val="Arial"/>
        <family val="2"/>
      </rPr>
      <t>2</t>
    </r>
    <r>
      <rPr>
        <b/>
        <sz val="10"/>
        <rFont val="Arial"/>
        <family val="2"/>
      </rPr>
      <t>e)</t>
    </r>
  </si>
  <si>
    <t>Annual Total:</t>
  </si>
  <si>
    <t>VS para el primer mes del siguiente período de reporte</t>
  </si>
  <si>
    <t>Si los sólidos se transfieren entre períodos de informe, mantenga un registro del número anterior para que este número pueda ser insertado en el primer mes del cálculo del próximo año!</t>
  </si>
  <si>
    <r>
      <t xml:space="preserve">Notas/Comentarios del Usuario: </t>
    </r>
    <r>
      <rPr>
        <b/>
        <sz val="10"/>
        <rFont val="Arial"/>
        <family val="2"/>
      </rPr>
      <t>(Explicar las prácticas históricas de remoción de sólidos del sistema de almacenamiento / tratamiento):</t>
    </r>
  </si>
  <si>
    <t>Annual total:</t>
  </si>
  <si>
    <r>
      <t xml:space="preserve">Notas/Comentarios del Usuario: </t>
    </r>
    <r>
      <rPr>
        <b/>
        <sz val="10"/>
        <rFont val="Arial"/>
        <family val="2"/>
      </rPr>
      <t>(Explicar las prácticas históricas de remoción de sólidos del sistema de almacenamiento/tratamiento):</t>
    </r>
  </si>
  <si>
    <t xml:space="preserve">Notas/Comentarios del Usuario: </t>
  </si>
  <si>
    <r>
      <t>VS</t>
    </r>
    <r>
      <rPr>
        <b/>
        <vertAlign val="subscript"/>
        <sz val="10"/>
        <rFont val="Arial"/>
        <family val="2"/>
      </rPr>
      <t>in,L</t>
    </r>
    <r>
      <rPr>
        <b/>
        <sz val="10"/>
        <rFont val="Arial"/>
        <family val="2"/>
      </rPr>
      <t xml:space="preserve"> (kg/animal/day) = </t>
    </r>
  </si>
  <si>
    <r>
      <t>IV.B  Total de Emisiones de la Línea Base de Metano de los Sistemas de Almacenamiento/Tratamiento Anaeróbicos: BE</t>
    </r>
    <r>
      <rPr>
        <b/>
        <u/>
        <vertAlign val="subscript"/>
        <sz val="12"/>
        <rFont val="Arial"/>
        <family val="2"/>
      </rPr>
      <t>CH4,AS,y</t>
    </r>
    <r>
      <rPr>
        <b/>
        <u/>
        <sz val="12"/>
        <rFont val="Arial"/>
        <family val="2"/>
      </rPr>
      <t xml:space="preserve"> [Protocolo - Ecuación 5.3]</t>
    </r>
  </si>
  <si>
    <r>
      <t>BE</t>
    </r>
    <r>
      <rPr>
        <b/>
        <vertAlign val="subscript"/>
        <sz val="10"/>
        <rFont val="Arial"/>
        <family val="2"/>
      </rPr>
      <t>CH4,AS</t>
    </r>
    <r>
      <rPr>
        <b/>
        <sz val="10"/>
        <rFont val="Arial"/>
        <family val="2"/>
      </rPr>
      <t>(MT)</t>
    </r>
  </si>
  <si>
    <r>
      <t xml:space="preserve">  tonnes CH</t>
    </r>
    <r>
      <rPr>
        <b/>
        <vertAlign val="subscript"/>
        <sz val="10"/>
        <rFont val="Arial"/>
        <family val="2"/>
      </rPr>
      <t>4</t>
    </r>
    <r>
      <rPr>
        <b/>
        <sz val="10"/>
        <rFont val="Arial"/>
        <family val="2"/>
      </rPr>
      <t xml:space="preserve"> year</t>
    </r>
    <r>
      <rPr>
        <b/>
        <vertAlign val="superscript"/>
        <sz val="10"/>
        <rFont val="Arial"/>
        <family val="2"/>
      </rPr>
      <t>-1</t>
    </r>
  </si>
  <si>
    <r>
      <t>BE</t>
    </r>
    <r>
      <rPr>
        <b/>
        <vertAlign val="subscript"/>
        <sz val="10"/>
        <rFont val="Arial"/>
        <family val="2"/>
      </rPr>
      <t xml:space="preserve">CH4,AS </t>
    </r>
    <r>
      <rPr>
        <b/>
        <sz val="10"/>
        <rFont val="Arial"/>
        <family val="2"/>
      </rPr>
      <t>(CO</t>
    </r>
    <r>
      <rPr>
        <b/>
        <vertAlign val="subscript"/>
        <sz val="10"/>
        <rFont val="Arial"/>
        <family val="2"/>
      </rPr>
      <t>2</t>
    </r>
    <r>
      <rPr>
        <b/>
        <sz val="10"/>
        <rFont val="Arial"/>
        <family val="2"/>
      </rPr>
      <t>e)</t>
    </r>
  </si>
  <si>
    <r>
      <t xml:space="preserve"> tonnes CO</t>
    </r>
    <r>
      <rPr>
        <b/>
        <vertAlign val="subscript"/>
        <sz val="10"/>
        <rFont val="Arial"/>
        <family val="2"/>
      </rPr>
      <t>2</t>
    </r>
    <r>
      <rPr>
        <b/>
        <sz val="10"/>
        <rFont val="Arial"/>
        <family val="2"/>
      </rPr>
      <t>e year</t>
    </r>
    <r>
      <rPr>
        <b/>
        <vertAlign val="superscript"/>
        <sz val="10"/>
        <rFont val="Arial"/>
        <family val="2"/>
      </rPr>
      <t>-1</t>
    </r>
  </si>
  <si>
    <t>Hoja de Trabajo VI:  Emisiones de la Línea Base de Metano de los Sistemas de Almacenamiento/ Tratamiento No-Anaeróbicos</t>
  </si>
  <si>
    <t>Extraídos automáticamente de otras celdas</t>
  </si>
  <si>
    <t>Notas/Comentarios del Usuario</t>
  </si>
  <si>
    <t>VI.A.  Emisiones de la Línea Base de Metano de los Sistemas de Almacenamiento/ Tratamiento No-Anaeróbicos (por componente del sistema) [Protocolo - Ecuación 5.4]</t>
  </si>
  <si>
    <t xml:space="preserve">Todas las entradas para estos cálculos son tomados de la hoja de trabajo III. Datos entrada BE. </t>
  </si>
  <si>
    <t>Category de Ganado (L)</t>
  </si>
  <si>
    <r>
      <t>P</t>
    </r>
    <r>
      <rPr>
        <b/>
        <vertAlign val="subscript"/>
        <sz val="10"/>
        <rFont val="Arial"/>
        <family val="2"/>
      </rPr>
      <t xml:space="preserve">L </t>
    </r>
    <r>
      <rPr>
        <b/>
        <sz val="10"/>
        <rFont val="Arial"/>
        <family val="2"/>
      </rPr>
      <t>(animal/año)</t>
    </r>
  </si>
  <si>
    <r>
      <t>MS</t>
    </r>
    <r>
      <rPr>
        <b/>
        <vertAlign val="subscript"/>
        <sz val="10"/>
        <rFont val="Arial"/>
        <family val="2"/>
      </rPr>
      <t xml:space="preserve">L,nAS </t>
    </r>
    <r>
      <rPr>
        <b/>
        <sz val="10"/>
        <rFont val="Arial"/>
        <family val="2"/>
      </rPr>
      <t>(%)</t>
    </r>
  </si>
  <si>
    <r>
      <t>VS</t>
    </r>
    <r>
      <rPr>
        <b/>
        <vertAlign val="subscript"/>
        <sz val="10"/>
        <rFont val="Arial"/>
        <family val="2"/>
      </rPr>
      <t xml:space="preserve">in,L </t>
    </r>
    <r>
      <rPr>
        <b/>
        <sz val="10"/>
        <rFont val="Arial"/>
        <family val="2"/>
      </rPr>
      <t>(kg/animal/día)</t>
    </r>
  </si>
  <si>
    <r>
      <t>MCF</t>
    </r>
    <r>
      <rPr>
        <b/>
        <vertAlign val="subscript"/>
        <sz val="10"/>
        <rFont val="Arial"/>
        <family val="2"/>
      </rPr>
      <t xml:space="preserve">nAS </t>
    </r>
    <r>
      <rPr>
        <b/>
        <sz val="10"/>
        <rFont val="Arial"/>
        <family val="2"/>
      </rPr>
      <t>(%)</t>
    </r>
  </si>
  <si>
    <r>
      <t>B</t>
    </r>
    <r>
      <rPr>
        <b/>
        <vertAlign val="subscript"/>
        <sz val="10"/>
        <rFont val="Arial"/>
        <family val="2"/>
      </rPr>
      <t xml:space="preserve">o,L </t>
    </r>
    <r>
      <rPr>
        <b/>
        <sz val="10"/>
        <rFont val="Arial"/>
        <family val="2"/>
      </rPr>
      <t>(M</t>
    </r>
    <r>
      <rPr>
        <b/>
        <vertAlign val="superscript"/>
        <sz val="10"/>
        <rFont val="Arial"/>
        <family val="2"/>
      </rPr>
      <t>3</t>
    </r>
    <r>
      <rPr>
        <b/>
        <sz val="10"/>
        <rFont val="Arial"/>
        <family val="2"/>
      </rPr>
      <t xml:space="preserve"> CH</t>
    </r>
    <r>
      <rPr>
        <b/>
        <vertAlign val="subscript"/>
        <sz val="10"/>
        <rFont val="Arial"/>
        <family val="2"/>
      </rPr>
      <t>4</t>
    </r>
    <r>
      <rPr>
        <b/>
        <sz val="10"/>
        <rFont val="Arial"/>
        <family val="2"/>
      </rPr>
      <t>/kg VS)</t>
    </r>
  </si>
  <si>
    <r>
      <t>BE</t>
    </r>
    <r>
      <rPr>
        <b/>
        <vertAlign val="subscript"/>
        <sz val="10"/>
        <rFont val="Arial"/>
        <family val="2"/>
      </rPr>
      <t>CH4,nAS</t>
    </r>
    <r>
      <rPr>
        <b/>
        <sz val="10"/>
        <rFont val="Arial"/>
        <family val="2"/>
      </rPr>
      <t xml:space="preserve"> (MT) </t>
    </r>
  </si>
  <si>
    <r>
      <t>BE</t>
    </r>
    <r>
      <rPr>
        <b/>
        <vertAlign val="subscript"/>
        <sz val="10"/>
        <rFont val="Arial"/>
        <family val="2"/>
      </rPr>
      <t>CH4,nAS</t>
    </r>
    <r>
      <rPr>
        <b/>
        <sz val="10"/>
        <rFont val="Arial"/>
        <family val="2"/>
      </rPr>
      <t xml:space="preserve"> (CO2e)</t>
    </r>
  </si>
  <si>
    <t>Total:</t>
  </si>
  <si>
    <r>
      <t>VS</t>
    </r>
    <r>
      <rPr>
        <b/>
        <vertAlign val="subscript"/>
        <sz val="10"/>
        <rFont val="Arial"/>
        <family val="2"/>
      </rPr>
      <t xml:space="preserve">in,L </t>
    </r>
    <r>
      <rPr>
        <b/>
        <sz val="10"/>
        <rFont val="Arial"/>
        <family val="2"/>
      </rPr>
      <t>(kg/animal/day)</t>
    </r>
  </si>
  <si>
    <t xml:space="preserve">VI.B. Total de Emisiones de la Línea Base de Metano de los Sistemas de Almacenamiento/ Tratamiento No-Anaeróbicos  [Protocolo - Ecuación 5.4] </t>
  </si>
  <si>
    <t>Notas/Comentarios del Usuario:</t>
  </si>
  <si>
    <t xml:space="preserve">Hoja de Trabajo VII:  Emisiones Totales de la Línea Base de Metano </t>
  </si>
  <si>
    <t>En esta sección se ofrece un resumen de las emisiones de la línea base de metano por categoría de ganado, sistema de almacenamiento / tratamiento, y el total de metano. Esta hoja de trabajo no requiere ninguna intervención del usuario o los ajustes.</t>
  </si>
  <si>
    <t>VII.A. Emisiones de la Línea Base de Metano por Categoría de Ganado (L)  [Protocolo - Ecuaciones 5.3 y 5.4]</t>
  </si>
  <si>
    <r>
      <t>Sum BE</t>
    </r>
    <r>
      <rPr>
        <b/>
        <vertAlign val="subscript"/>
        <sz val="10"/>
        <rFont val="Arial"/>
        <family val="2"/>
      </rPr>
      <t xml:space="preserve">CH4,AS  </t>
    </r>
    <r>
      <rPr>
        <b/>
        <sz val="10"/>
        <rFont val="Arial"/>
        <family val="2"/>
      </rPr>
      <t>(MT)</t>
    </r>
  </si>
  <si>
    <r>
      <t>Sum BE</t>
    </r>
    <r>
      <rPr>
        <b/>
        <vertAlign val="subscript"/>
        <sz val="10"/>
        <rFont val="Arial"/>
        <family val="2"/>
      </rPr>
      <t xml:space="preserve">CH4,AS </t>
    </r>
    <r>
      <rPr>
        <b/>
        <sz val="10"/>
        <rFont val="Arial"/>
        <family val="2"/>
      </rPr>
      <t>(CO</t>
    </r>
    <r>
      <rPr>
        <b/>
        <vertAlign val="subscript"/>
        <sz val="10"/>
        <rFont val="Arial"/>
        <family val="2"/>
      </rPr>
      <t>2</t>
    </r>
    <r>
      <rPr>
        <b/>
        <sz val="10"/>
        <rFont val="Arial"/>
        <family val="2"/>
      </rPr>
      <t>e)</t>
    </r>
  </si>
  <si>
    <r>
      <t>Sum BE</t>
    </r>
    <r>
      <rPr>
        <b/>
        <vertAlign val="subscript"/>
        <sz val="10"/>
        <rFont val="Arial"/>
        <family val="2"/>
      </rPr>
      <t>CH4,nAS</t>
    </r>
    <r>
      <rPr>
        <b/>
        <sz val="10"/>
        <rFont val="Arial"/>
        <family val="2"/>
      </rPr>
      <t xml:space="preserve"> (MT) </t>
    </r>
  </si>
  <si>
    <r>
      <t>Sum BE</t>
    </r>
    <r>
      <rPr>
        <b/>
        <vertAlign val="subscript"/>
        <sz val="10"/>
        <rFont val="Arial"/>
        <family val="2"/>
      </rPr>
      <t>CH4,nAS</t>
    </r>
    <r>
      <rPr>
        <b/>
        <sz val="10"/>
        <rFont val="Arial"/>
        <family val="2"/>
      </rPr>
      <t xml:space="preserve"> (CO2e)</t>
    </r>
  </si>
  <si>
    <r>
      <t>Total BE</t>
    </r>
    <r>
      <rPr>
        <b/>
        <vertAlign val="subscript"/>
        <sz val="10"/>
        <rFont val="Arial"/>
        <family val="2"/>
      </rPr>
      <t>CH4,L</t>
    </r>
    <r>
      <rPr>
        <b/>
        <sz val="10"/>
        <rFont val="Arial"/>
        <family val="2"/>
      </rPr>
      <t xml:space="preserve"> (MT)</t>
    </r>
  </si>
  <si>
    <r>
      <t>Total BE</t>
    </r>
    <r>
      <rPr>
        <b/>
        <vertAlign val="subscript"/>
        <sz val="10"/>
        <rFont val="Arial"/>
        <family val="2"/>
      </rPr>
      <t xml:space="preserve">CH4,L </t>
    </r>
    <r>
      <rPr>
        <b/>
        <sz val="10"/>
        <rFont val="Arial"/>
        <family val="2"/>
      </rPr>
      <t>(CO2e)</t>
    </r>
  </si>
  <si>
    <t>VII.B.  Emisiones de la Línea Base de Metano por Componente de Metano (S) [Protocolo - Ecuaciones 5.3 y 5.4]</t>
  </si>
  <si>
    <t>Sistema de Almacenamiento/Tratamiento (S)</t>
  </si>
  <si>
    <r>
      <t>Total BE</t>
    </r>
    <r>
      <rPr>
        <b/>
        <vertAlign val="subscript"/>
        <sz val="10"/>
        <rFont val="Arial"/>
        <family val="2"/>
      </rPr>
      <t xml:space="preserve">CH4,S  </t>
    </r>
    <r>
      <rPr>
        <b/>
        <sz val="10"/>
        <rFont val="Arial"/>
        <family val="2"/>
      </rPr>
      <t>(MT)</t>
    </r>
  </si>
  <si>
    <r>
      <t>Total BE</t>
    </r>
    <r>
      <rPr>
        <b/>
        <vertAlign val="subscript"/>
        <sz val="10"/>
        <rFont val="Arial"/>
        <family val="2"/>
      </rPr>
      <t>CH4,S</t>
    </r>
    <r>
      <rPr>
        <b/>
        <sz val="10"/>
        <rFont val="Arial"/>
        <family val="2"/>
      </rPr>
      <t xml:space="preserve"> (CO2e)</t>
    </r>
  </si>
  <si>
    <t>VII.C.  Emisiones de la Línea Base de Metano [Protocolo - Ecuación 5.2]</t>
  </si>
  <si>
    <r>
      <t>Total BE</t>
    </r>
    <r>
      <rPr>
        <b/>
        <vertAlign val="subscript"/>
        <sz val="10"/>
        <rFont val="Arial"/>
        <family val="2"/>
      </rPr>
      <t xml:space="preserve">CH4,S </t>
    </r>
    <r>
      <rPr>
        <b/>
        <sz val="10"/>
        <rFont val="Arial"/>
        <family val="2"/>
      </rPr>
      <t>(MT)</t>
    </r>
  </si>
  <si>
    <t xml:space="preserve">Hoja de Trabajo VIII:  Emisiones de Metano del Proyecto del Sistema de Control de Biogás </t>
  </si>
  <si>
    <t>Notas/comentarios del Usuario</t>
  </si>
  <si>
    <t>Nota para el usuario: Las fórmulas de cálculo y las descripciones se proporcionan en la hoja de trabajo XV.</t>
  </si>
  <si>
    <t>VIII.A.  Emisiones de Metano del Proyecto del Sistema de Control de Biogás [Protocolo - Ecuación 5.6] y Destrucción de Metano Medida [Protocol - Ecuación 5.10]</t>
  </si>
  <si>
    <t>Todas los valores de entrada para esta hoja son tomados de Hoja IV. Datos de entradas-PE. Esta hoja de trabajo no requiere ninguna intervención o ajustes por parte del usuario.</t>
  </si>
  <si>
    <r>
      <t>T (</t>
    </r>
    <r>
      <rPr>
        <b/>
        <vertAlign val="superscript"/>
        <sz val="10"/>
        <rFont val="Arial"/>
        <family val="2"/>
      </rPr>
      <t>o</t>
    </r>
    <r>
      <rPr>
        <b/>
        <sz val="10"/>
        <rFont val="Arial"/>
        <family val="2"/>
      </rPr>
      <t>K)</t>
    </r>
  </si>
  <si>
    <t>P (atm)</t>
  </si>
  <si>
    <r>
      <t>F
(m</t>
    </r>
    <r>
      <rPr>
        <b/>
        <vertAlign val="superscript"/>
        <sz val="10"/>
        <rFont val="Arial"/>
        <family val="2"/>
      </rPr>
      <t>3</t>
    </r>
    <r>
      <rPr>
        <b/>
        <sz val="10"/>
        <rFont val="Arial"/>
        <family val="2"/>
      </rPr>
      <t>/mes)</t>
    </r>
  </si>
  <si>
    <r>
      <t>CH</t>
    </r>
    <r>
      <rPr>
        <b/>
        <vertAlign val="subscript"/>
        <sz val="10"/>
        <rFont val="Arial"/>
        <family val="2"/>
      </rPr>
      <t>4,conc</t>
    </r>
    <r>
      <rPr>
        <b/>
        <sz val="10"/>
        <rFont val="Arial"/>
        <family val="2"/>
      </rPr>
      <t xml:space="preserve"> (%)</t>
    </r>
  </si>
  <si>
    <r>
      <t>CH</t>
    </r>
    <r>
      <rPr>
        <b/>
        <vertAlign val="subscript"/>
        <sz val="10"/>
        <rFont val="Arial"/>
        <family val="2"/>
      </rPr>
      <t xml:space="preserve">4,meter
</t>
    </r>
    <r>
      <rPr>
        <b/>
        <sz val="10"/>
        <rFont val="Arial"/>
        <family val="2"/>
      </rPr>
      <t>(MTCH</t>
    </r>
    <r>
      <rPr>
        <b/>
        <vertAlign val="subscript"/>
        <sz val="10"/>
        <rFont val="Arial"/>
        <family val="2"/>
      </rPr>
      <t>4</t>
    </r>
    <r>
      <rPr>
        <b/>
        <sz val="10"/>
        <rFont val="Arial"/>
        <family val="2"/>
      </rPr>
      <t>/mes)</t>
    </r>
  </si>
  <si>
    <t>BCE
(fracción)</t>
  </si>
  <si>
    <t>BDE
(fracción)</t>
  </si>
  <si>
    <r>
      <t>PE</t>
    </r>
    <r>
      <rPr>
        <b/>
        <vertAlign val="subscript"/>
        <sz val="10"/>
        <rFont val="Arial"/>
        <family val="2"/>
      </rPr>
      <t xml:space="preserve">CH4,BCS
</t>
    </r>
    <r>
      <rPr>
        <b/>
        <sz val="10"/>
        <rFont val="Arial"/>
        <family val="2"/>
      </rPr>
      <t>(MTCH</t>
    </r>
    <r>
      <rPr>
        <b/>
        <vertAlign val="subscript"/>
        <sz val="10"/>
        <rFont val="Arial"/>
        <family val="2"/>
      </rPr>
      <t>4</t>
    </r>
    <r>
      <rPr>
        <b/>
        <sz val="10"/>
        <rFont val="Arial"/>
        <family val="2"/>
      </rPr>
      <t>/mes)</t>
    </r>
  </si>
  <si>
    <r>
      <t>PE</t>
    </r>
    <r>
      <rPr>
        <b/>
        <vertAlign val="subscript"/>
        <sz val="10"/>
        <rFont val="Arial"/>
        <family val="2"/>
      </rPr>
      <t xml:space="preserve">CH4,BCS
</t>
    </r>
    <r>
      <rPr>
        <b/>
        <sz val="10"/>
        <rFont val="Arial"/>
        <family val="2"/>
      </rPr>
      <t>(MTCO</t>
    </r>
    <r>
      <rPr>
        <b/>
        <vertAlign val="subscript"/>
        <sz val="10"/>
        <rFont val="Arial"/>
        <family val="2"/>
      </rPr>
      <t>2e</t>
    </r>
    <r>
      <rPr>
        <b/>
        <sz val="10"/>
        <rFont val="Arial"/>
        <family val="2"/>
      </rPr>
      <t>/mes)</t>
    </r>
  </si>
  <si>
    <r>
      <t>CH</t>
    </r>
    <r>
      <rPr>
        <b/>
        <vertAlign val="subscript"/>
        <sz val="10"/>
        <rFont val="Arial"/>
        <family val="2"/>
      </rPr>
      <t xml:space="preserve">4,destroyed
</t>
    </r>
    <r>
      <rPr>
        <b/>
        <sz val="10"/>
        <rFont val="Arial"/>
        <family val="2"/>
      </rPr>
      <t>(MTCH</t>
    </r>
    <r>
      <rPr>
        <b/>
        <vertAlign val="subscript"/>
        <sz val="10"/>
        <rFont val="Arial"/>
        <family val="2"/>
      </rPr>
      <t>4</t>
    </r>
    <r>
      <rPr>
        <b/>
        <sz val="10"/>
        <rFont val="Arial"/>
        <family val="2"/>
      </rPr>
      <t>/mes)</t>
    </r>
  </si>
  <si>
    <r>
      <t>CH</t>
    </r>
    <r>
      <rPr>
        <b/>
        <vertAlign val="subscript"/>
        <sz val="10"/>
        <rFont val="Arial"/>
        <family val="2"/>
      </rPr>
      <t xml:space="preserve">4,destroyed
</t>
    </r>
    <r>
      <rPr>
        <b/>
        <sz val="10"/>
        <rFont val="Arial"/>
        <family val="2"/>
      </rPr>
      <t>(MTCO</t>
    </r>
    <r>
      <rPr>
        <b/>
        <vertAlign val="subscript"/>
        <sz val="10"/>
        <rFont val="Arial"/>
        <family val="2"/>
      </rPr>
      <t>2e</t>
    </r>
    <r>
      <rPr>
        <b/>
        <sz val="10"/>
        <rFont val="Arial"/>
        <family val="2"/>
      </rPr>
      <t>/mes)</t>
    </r>
  </si>
  <si>
    <t>Total Anual:</t>
  </si>
  <si>
    <t xml:space="preserve"> Notas/comentarios del Usuario:</t>
  </si>
  <si>
    <t>Hoja de Trabajo IX:   Emisión de Metano por un Evento de Ventilación</t>
  </si>
  <si>
    <t>Legend:</t>
  </si>
  <si>
    <t>Todas las entradas para esta hoja tomados de hoja IV. Datos de entradas-PE. Esta hoja de trabajo no requiere ninguna intervención del usuario o ajuste.</t>
  </si>
  <si>
    <t>IX.A.  Emisiones de Metano por un Evento de Ventilación [Protocolo - Ecuación 5.7]</t>
  </si>
  <si>
    <t>Si el SCB se compone de múltiples tanques digestores o lagunas cubiertas, el proyecto sólo necesita cuantificar el máximo almacenamiento de información (MSSCB) y flujo de biogás (Fpw ) de los componentes de la SCB que experimentaron el evento de ventilación.</t>
  </si>
  <si>
    <r>
      <t>F</t>
    </r>
    <r>
      <rPr>
        <b/>
        <vertAlign val="subscript"/>
        <sz val="10"/>
        <rFont val="Arial"/>
        <family val="2"/>
      </rPr>
      <t>pw</t>
    </r>
    <r>
      <rPr>
        <b/>
        <sz val="10"/>
        <rFont val="Arial"/>
        <family val="2"/>
      </rPr>
      <t xml:space="preserve"> (m</t>
    </r>
    <r>
      <rPr>
        <b/>
        <vertAlign val="superscript"/>
        <sz val="10"/>
        <rFont val="Arial"/>
        <family val="2"/>
      </rPr>
      <t>3</t>
    </r>
    <r>
      <rPr>
        <b/>
        <sz val="10"/>
        <rFont val="Arial"/>
        <family val="2"/>
      </rPr>
      <t>/día)</t>
    </r>
  </si>
  <si>
    <r>
      <t>Densidad del CH</t>
    </r>
    <r>
      <rPr>
        <b/>
        <vertAlign val="subscript"/>
        <sz val="10"/>
        <rFont val="Arial"/>
        <family val="2"/>
      </rPr>
      <t>4</t>
    </r>
    <r>
      <rPr>
        <b/>
        <sz val="10"/>
        <rFont val="Arial"/>
        <family val="2"/>
      </rPr>
      <t xml:space="preserve">
(kgCH</t>
    </r>
    <r>
      <rPr>
        <b/>
        <vertAlign val="subscript"/>
        <sz val="10"/>
        <rFont val="Arial"/>
        <family val="2"/>
      </rPr>
      <t>4</t>
    </r>
    <r>
      <rPr>
        <b/>
        <sz val="10"/>
        <rFont val="Arial"/>
        <family val="2"/>
      </rPr>
      <t>/m</t>
    </r>
    <r>
      <rPr>
        <b/>
        <vertAlign val="superscript"/>
        <sz val="10"/>
        <rFont val="Arial"/>
        <family val="2"/>
      </rPr>
      <t>3</t>
    </r>
    <r>
      <rPr>
        <b/>
        <sz val="10"/>
        <rFont val="Arial"/>
        <family val="2"/>
      </rPr>
      <t>)</t>
    </r>
  </si>
  <si>
    <t>Conversión masa
(kg/MT)</t>
  </si>
  <si>
    <r>
      <t>CH</t>
    </r>
    <r>
      <rPr>
        <b/>
        <vertAlign val="subscript"/>
        <sz val="10"/>
        <rFont val="Arial"/>
        <family val="2"/>
      </rPr>
      <t xml:space="preserve">4,vent,I
</t>
    </r>
    <r>
      <rPr>
        <b/>
        <sz val="10"/>
        <rFont val="Arial"/>
        <family val="2"/>
      </rPr>
      <t>(MT)</t>
    </r>
  </si>
  <si>
    <r>
      <t>CH</t>
    </r>
    <r>
      <rPr>
        <b/>
        <vertAlign val="subscript"/>
        <sz val="10"/>
        <rFont val="Arial"/>
        <family val="2"/>
      </rPr>
      <t xml:space="preserve">4,vent,i
</t>
    </r>
    <r>
      <rPr>
        <b/>
        <sz val="10"/>
        <rFont val="Arial"/>
        <family val="2"/>
      </rPr>
      <t>(MTCO</t>
    </r>
    <r>
      <rPr>
        <b/>
        <vertAlign val="subscript"/>
        <sz val="10"/>
        <rFont val="Arial"/>
        <family val="2"/>
      </rPr>
      <t>2</t>
    </r>
    <r>
      <rPr>
        <b/>
        <sz val="10"/>
        <rFont val="Arial"/>
        <family val="2"/>
      </rPr>
      <t>e)</t>
    </r>
  </si>
  <si>
    <t xml:space="preserve">Total anual:  </t>
  </si>
  <si>
    <t>Hoja de Cálculo X:   Emisiones de Metano del Proyecto del Estanque Efluente del SCB</t>
  </si>
  <si>
    <t>X.A.  Emisiones de Metano del Proyecto del Estanque Efluente del Sistema de Control de Biogás [Protocolo - Ecuación 5.8]</t>
  </si>
  <si>
    <t>El valor de retiro voluntario se calcula de acuerdo a la ecuación 5.8. El cálculo supone que el 30% de los SV que ingresan en el digestor posteriormente salen el digestor en el efluente.</t>
  </si>
  <si>
    <r>
      <t>VS</t>
    </r>
    <r>
      <rPr>
        <b/>
        <vertAlign val="subscript"/>
        <sz val="10"/>
        <rFont val="Arial"/>
        <family val="2"/>
      </rPr>
      <t>ep</t>
    </r>
    <r>
      <rPr>
        <b/>
        <sz val="10"/>
        <rFont val="Arial"/>
        <family val="2"/>
      </rPr>
      <t xml:space="preserve">
(kg/día)</t>
    </r>
  </si>
  <si>
    <r>
      <t>B</t>
    </r>
    <r>
      <rPr>
        <b/>
        <vertAlign val="subscript"/>
        <sz val="10"/>
        <rFont val="Arial"/>
        <family val="2"/>
      </rPr>
      <t xml:space="preserve">o,ep
</t>
    </r>
    <r>
      <rPr>
        <b/>
        <sz val="10"/>
        <rFont val="Arial"/>
        <family val="2"/>
      </rPr>
      <t>(m</t>
    </r>
    <r>
      <rPr>
        <b/>
        <vertAlign val="superscript"/>
        <sz val="10"/>
        <rFont val="Arial"/>
        <family val="2"/>
      </rPr>
      <t>3</t>
    </r>
    <r>
      <rPr>
        <b/>
        <sz val="10"/>
        <rFont val="Arial"/>
        <family val="2"/>
      </rPr>
      <t>CH</t>
    </r>
    <r>
      <rPr>
        <b/>
        <vertAlign val="subscript"/>
        <sz val="10"/>
        <rFont val="Arial"/>
        <family val="2"/>
      </rPr>
      <t>4</t>
    </r>
    <r>
      <rPr>
        <b/>
        <sz val="10"/>
        <rFont val="Arial"/>
        <family val="2"/>
      </rPr>
      <t>/kg of VS)</t>
    </r>
  </si>
  <si>
    <r>
      <t>MCF</t>
    </r>
    <r>
      <rPr>
        <b/>
        <vertAlign val="subscript"/>
        <sz val="10"/>
        <rFont val="Arial"/>
        <family val="2"/>
      </rPr>
      <t>ep</t>
    </r>
    <r>
      <rPr>
        <b/>
        <sz val="10"/>
        <rFont val="Arial"/>
        <family val="2"/>
      </rPr>
      <t xml:space="preserve"> (%)</t>
    </r>
  </si>
  <si>
    <r>
      <t>PE</t>
    </r>
    <r>
      <rPr>
        <b/>
        <vertAlign val="subscript"/>
        <sz val="10"/>
        <rFont val="Arial"/>
        <family val="2"/>
      </rPr>
      <t xml:space="preserve">CH4,EP
</t>
    </r>
    <r>
      <rPr>
        <b/>
        <sz val="10"/>
        <rFont val="Arial"/>
        <family val="2"/>
      </rPr>
      <t>(MT CH</t>
    </r>
    <r>
      <rPr>
        <b/>
        <vertAlign val="subscript"/>
        <sz val="10"/>
        <rFont val="Arial"/>
        <family val="2"/>
      </rPr>
      <t>4</t>
    </r>
    <r>
      <rPr>
        <b/>
        <sz val="10"/>
        <rFont val="Arial"/>
        <family val="2"/>
      </rPr>
      <t>/yr)</t>
    </r>
  </si>
  <si>
    <r>
      <t>PE</t>
    </r>
    <r>
      <rPr>
        <b/>
        <vertAlign val="subscript"/>
        <sz val="10"/>
        <rFont val="Arial"/>
        <family val="2"/>
      </rPr>
      <t xml:space="preserve">CH4,EP
</t>
    </r>
    <r>
      <rPr>
        <b/>
        <sz val="10"/>
        <rFont val="Arial"/>
        <family val="2"/>
      </rPr>
      <t>(MT CO</t>
    </r>
    <r>
      <rPr>
        <b/>
        <vertAlign val="subscript"/>
        <sz val="10"/>
        <rFont val="Arial"/>
        <family val="2"/>
      </rPr>
      <t>2</t>
    </r>
    <r>
      <rPr>
        <b/>
        <sz val="10"/>
        <rFont val="Arial"/>
        <family val="2"/>
      </rPr>
      <t>e/año)</t>
    </r>
  </si>
  <si>
    <t>Hoja de Cálculo XI: Emisiones de Metano del Proyecto de Fuentes Relacionadas con Sistemas de Control que no sean de Control de Biogás</t>
  </si>
  <si>
    <t>XI.A.  Emisiones de Metano del Proyecto de Fuentes Relacionadas con Sistemas de Control que no sean de Control de Biogás [Protocolo - Ecuación 5.9]</t>
  </si>
  <si>
    <r>
      <t>Los valores de los sólidos volátiles para cada categoría de ganado  (VS</t>
    </r>
    <r>
      <rPr>
        <vertAlign val="subscript"/>
        <sz val="10"/>
        <rFont val="Arial"/>
        <family val="2"/>
      </rPr>
      <t>L</t>
    </r>
    <r>
      <rPr>
        <sz val="10"/>
        <rFont val="Arial"/>
        <family val="2"/>
      </rPr>
      <t>) son extraídos de forma automática de la Hoja de Trabajo III, secciones III.E, III.F y III.G. Los valores de Proyecto de VS y Bo son los mismos valores utilizados en los cálculos de la línea base. Esta hoja de trabajo no requiere ninguna intervención o ajuste por parte del usuario.</t>
    </r>
  </si>
  <si>
    <r>
      <t>VS</t>
    </r>
    <r>
      <rPr>
        <b/>
        <vertAlign val="subscript"/>
        <sz val="10"/>
        <rFont val="Arial"/>
        <family val="2"/>
      </rPr>
      <t xml:space="preserve">L </t>
    </r>
    <r>
      <rPr>
        <b/>
        <sz val="10"/>
        <rFont val="Arial"/>
        <family val="2"/>
      </rPr>
      <t>(kg materia seca/día) =</t>
    </r>
  </si>
  <si>
    <r>
      <t>B</t>
    </r>
    <r>
      <rPr>
        <b/>
        <vertAlign val="subscript"/>
        <sz val="10"/>
        <rFont val="Arial"/>
        <family val="2"/>
      </rPr>
      <t>o,L</t>
    </r>
    <r>
      <rPr>
        <b/>
        <sz val="10"/>
        <rFont val="Arial"/>
        <family val="2"/>
      </rPr>
      <t xml:space="preserve"> (m</t>
    </r>
    <r>
      <rPr>
        <b/>
        <vertAlign val="superscript"/>
        <sz val="10"/>
        <rFont val="Arial"/>
        <family val="2"/>
      </rPr>
      <t>3</t>
    </r>
    <r>
      <rPr>
        <b/>
        <sz val="10"/>
        <rFont val="Arial"/>
        <family val="2"/>
      </rPr>
      <t xml:space="preserve"> CH</t>
    </r>
    <r>
      <rPr>
        <b/>
        <vertAlign val="subscript"/>
        <sz val="10"/>
        <rFont val="Arial"/>
        <family val="2"/>
      </rPr>
      <t>4</t>
    </r>
    <r>
      <rPr>
        <b/>
        <sz val="10"/>
        <rFont val="Arial"/>
        <family val="2"/>
      </rPr>
      <t xml:space="preserve">/kg VS materia seca) = </t>
    </r>
  </si>
  <si>
    <t>Sistema Almacenamiento/Tratamiento (S)</t>
  </si>
  <si>
    <r>
      <t>MCF</t>
    </r>
    <r>
      <rPr>
        <b/>
        <vertAlign val="subscript"/>
        <sz val="10"/>
        <rFont val="Arial"/>
        <family val="2"/>
      </rPr>
      <t>S</t>
    </r>
    <r>
      <rPr>
        <b/>
        <sz val="10"/>
        <rFont val="Arial"/>
        <family val="2"/>
      </rPr>
      <t xml:space="preserve"> (%)</t>
    </r>
  </si>
  <si>
    <r>
      <t>MS</t>
    </r>
    <r>
      <rPr>
        <b/>
        <vertAlign val="subscript"/>
        <sz val="10"/>
        <rFont val="Arial"/>
        <family val="2"/>
      </rPr>
      <t>L,S</t>
    </r>
    <r>
      <rPr>
        <b/>
        <sz val="10"/>
        <rFont val="Arial"/>
        <family val="2"/>
      </rPr>
      <t xml:space="preserve"> (%)</t>
    </r>
  </si>
  <si>
    <r>
      <t>MCF</t>
    </r>
    <r>
      <rPr>
        <b/>
        <vertAlign val="subscript"/>
        <sz val="10"/>
        <rFont val="Arial"/>
        <family val="2"/>
      </rPr>
      <t>s</t>
    </r>
    <r>
      <rPr>
        <b/>
        <sz val="10"/>
        <rFont val="Arial"/>
        <family val="2"/>
      </rPr>
      <t>xMS</t>
    </r>
    <r>
      <rPr>
        <b/>
        <vertAlign val="subscript"/>
        <sz val="10"/>
        <rFont val="Arial"/>
        <family val="2"/>
      </rPr>
      <t>l,s</t>
    </r>
  </si>
  <si>
    <r>
      <t>EF</t>
    </r>
    <r>
      <rPr>
        <b/>
        <vertAlign val="subscript"/>
        <sz val="10"/>
        <rFont val="Arial"/>
        <family val="2"/>
      </rPr>
      <t>CH4,L</t>
    </r>
    <r>
      <rPr>
        <b/>
        <sz val="10"/>
        <rFont val="Arial"/>
        <family val="2"/>
      </rPr>
      <t>(n</t>
    </r>
    <r>
      <rPr>
        <b/>
        <vertAlign val="subscript"/>
        <sz val="10"/>
        <rFont val="Arial"/>
        <family val="2"/>
      </rPr>
      <t>SCB</t>
    </r>
    <r>
      <rPr>
        <b/>
        <sz val="10"/>
        <rFont val="Arial"/>
        <family val="2"/>
      </rPr>
      <t>)
(kgCH4/cabeza/año)</t>
    </r>
  </si>
  <si>
    <r>
      <t>VS</t>
    </r>
    <r>
      <rPr>
        <b/>
        <vertAlign val="subscript"/>
        <sz val="10"/>
        <rFont val="Arial"/>
        <family val="2"/>
      </rPr>
      <t xml:space="preserve">L </t>
    </r>
    <r>
      <rPr>
        <b/>
        <sz val="10"/>
        <rFont val="Arial"/>
        <family val="2"/>
      </rPr>
      <t>(kg dry matter/day) =</t>
    </r>
  </si>
  <si>
    <r>
      <t>B</t>
    </r>
    <r>
      <rPr>
        <b/>
        <vertAlign val="subscript"/>
        <sz val="10"/>
        <rFont val="Arial"/>
        <family val="2"/>
      </rPr>
      <t>o,L</t>
    </r>
    <r>
      <rPr>
        <b/>
        <sz val="10"/>
        <rFont val="Arial"/>
        <family val="2"/>
      </rPr>
      <t xml:space="preserve"> (m</t>
    </r>
    <r>
      <rPr>
        <b/>
        <vertAlign val="superscript"/>
        <sz val="10"/>
        <rFont val="Arial"/>
        <family val="2"/>
      </rPr>
      <t>3</t>
    </r>
    <r>
      <rPr>
        <b/>
        <sz val="10"/>
        <rFont val="Arial"/>
        <family val="2"/>
      </rPr>
      <t xml:space="preserve"> CH</t>
    </r>
    <r>
      <rPr>
        <b/>
        <vertAlign val="subscript"/>
        <sz val="10"/>
        <rFont val="Arial"/>
        <family val="2"/>
      </rPr>
      <t>4</t>
    </r>
    <r>
      <rPr>
        <b/>
        <sz val="10"/>
        <rFont val="Arial"/>
        <family val="2"/>
      </rPr>
      <t xml:space="preserve">/kg VS dry matter) = </t>
    </r>
  </si>
  <si>
    <t>XI.B.  Project Methane Emissions from Non-BCS-Related Sources [Protocol - Equation 5.9]</t>
  </si>
  <si>
    <r>
      <t>Total EF</t>
    </r>
    <r>
      <rPr>
        <b/>
        <vertAlign val="subscript"/>
        <sz val="10"/>
        <rFont val="Arial"/>
        <family val="2"/>
      </rPr>
      <t>CH4,L</t>
    </r>
    <r>
      <rPr>
        <b/>
        <sz val="10"/>
        <rFont val="Arial"/>
        <family val="2"/>
      </rPr>
      <t>(nSCB</t>
    </r>
    <r>
      <rPr>
        <b/>
        <sz val="10"/>
        <rFont val="Arial"/>
        <family val="2"/>
      </rPr>
      <t>)
(kg CH</t>
    </r>
    <r>
      <rPr>
        <b/>
        <vertAlign val="subscript"/>
        <sz val="10"/>
        <rFont val="Arial"/>
        <family val="2"/>
      </rPr>
      <t>4</t>
    </r>
    <r>
      <rPr>
        <b/>
        <sz val="10"/>
        <rFont val="Arial"/>
        <family val="2"/>
      </rPr>
      <t>/cabeza/año)</t>
    </r>
  </si>
  <si>
    <r>
      <t>P</t>
    </r>
    <r>
      <rPr>
        <b/>
        <vertAlign val="subscript"/>
        <sz val="10"/>
        <rFont val="Arial"/>
        <family val="2"/>
      </rPr>
      <t>L</t>
    </r>
    <r>
      <rPr>
        <b/>
        <sz val="10"/>
        <rFont val="Arial"/>
        <family val="2"/>
      </rPr>
      <t xml:space="preserve"> (cabeza)</t>
    </r>
  </si>
  <si>
    <t>Total kg CH4/year</t>
  </si>
  <si>
    <r>
      <t>PE</t>
    </r>
    <r>
      <rPr>
        <b/>
        <vertAlign val="subscript"/>
        <sz val="10"/>
        <rFont val="Arial"/>
        <family val="2"/>
      </rPr>
      <t xml:space="preserve">CH4,nSCB
</t>
    </r>
    <r>
      <rPr>
        <b/>
        <sz val="10"/>
        <rFont val="Arial"/>
        <family val="2"/>
      </rPr>
      <t>(MT CH4/año)</t>
    </r>
  </si>
  <si>
    <r>
      <t>PE</t>
    </r>
    <r>
      <rPr>
        <b/>
        <vertAlign val="subscript"/>
        <sz val="10"/>
        <rFont val="Arial"/>
        <family val="2"/>
      </rPr>
      <t xml:space="preserve">CH4,nSCB
</t>
    </r>
    <r>
      <rPr>
        <b/>
        <sz val="10"/>
        <rFont val="Arial"/>
        <family val="2"/>
      </rPr>
      <t>(MT CO2e/yr)</t>
    </r>
  </si>
  <si>
    <t xml:space="preserve">Hoja de Cálculo XI: Total de Emisiones de Metano del Proyecto </t>
  </si>
  <si>
    <t>Esta sección ofrece un resumen de las emisiones de metano del proyecto del SCB, efluente del estanque, y no SCB. Esta hoja de trabajo no requiere ninguna intervención o ajustes del usuario o los ajustes.</t>
  </si>
  <si>
    <t>XII.A.  Emisiones de Metano del Proyecto del Sistema de Control de Biogás [Protocolo - Ecuación 5.6]</t>
  </si>
  <si>
    <r>
      <t>PE</t>
    </r>
    <r>
      <rPr>
        <b/>
        <vertAlign val="subscript"/>
        <sz val="10"/>
        <rFont val="Arial"/>
        <family val="2"/>
      </rPr>
      <t>CH4,BCS</t>
    </r>
    <r>
      <rPr>
        <b/>
        <sz val="10"/>
        <rFont val="Arial"/>
        <family val="2"/>
      </rPr>
      <t xml:space="preserve"> (MT CH</t>
    </r>
    <r>
      <rPr>
        <b/>
        <vertAlign val="subscript"/>
        <sz val="10"/>
        <rFont val="Arial"/>
        <family val="2"/>
      </rPr>
      <t>4</t>
    </r>
    <r>
      <rPr>
        <b/>
        <sz val="10"/>
        <rFont val="Arial"/>
        <family val="2"/>
      </rPr>
      <t xml:space="preserve">/yr) = </t>
    </r>
  </si>
  <si>
    <r>
      <t>PE</t>
    </r>
    <r>
      <rPr>
        <b/>
        <vertAlign val="subscript"/>
        <sz val="10"/>
        <rFont val="Arial"/>
        <family val="2"/>
      </rPr>
      <t>CH4,BCS</t>
    </r>
    <r>
      <rPr>
        <b/>
        <sz val="10"/>
        <rFont val="Arial"/>
        <family val="2"/>
      </rPr>
      <t xml:space="preserve"> (MT CO</t>
    </r>
    <r>
      <rPr>
        <b/>
        <vertAlign val="subscript"/>
        <sz val="10"/>
        <rFont val="Arial"/>
        <family val="2"/>
      </rPr>
      <t>2</t>
    </r>
    <r>
      <rPr>
        <b/>
        <sz val="10"/>
        <rFont val="Arial"/>
        <family val="2"/>
      </rPr>
      <t xml:space="preserve">e/yr) = </t>
    </r>
  </si>
  <si>
    <t>XII.B.  Emisión de Metano por un Evento de Ventilación [Protocolo - Ecuación 5.7]</t>
  </si>
  <si>
    <r>
      <t>CH</t>
    </r>
    <r>
      <rPr>
        <b/>
        <vertAlign val="subscript"/>
        <sz val="10"/>
        <rFont val="Arial"/>
        <family val="2"/>
      </rPr>
      <t>4,vent,i</t>
    </r>
    <r>
      <rPr>
        <b/>
        <sz val="10"/>
        <rFont val="Arial"/>
        <family val="2"/>
      </rPr>
      <t xml:space="preserve"> (MTCH</t>
    </r>
    <r>
      <rPr>
        <b/>
        <vertAlign val="subscript"/>
        <sz val="10"/>
        <rFont val="Arial"/>
        <family val="2"/>
      </rPr>
      <t>4</t>
    </r>
    <r>
      <rPr>
        <b/>
        <sz val="10"/>
        <rFont val="Arial"/>
        <family val="2"/>
      </rPr>
      <t>/yr)</t>
    </r>
  </si>
  <si>
    <r>
      <t>CH</t>
    </r>
    <r>
      <rPr>
        <b/>
        <vertAlign val="subscript"/>
        <sz val="10"/>
        <rFont val="Arial"/>
        <family val="2"/>
      </rPr>
      <t>4,vent,i</t>
    </r>
    <r>
      <rPr>
        <b/>
        <sz val="10"/>
        <rFont val="Arial"/>
        <family val="2"/>
      </rPr>
      <t xml:space="preserve"> (MTCO</t>
    </r>
    <r>
      <rPr>
        <b/>
        <vertAlign val="subscript"/>
        <sz val="10"/>
        <rFont val="Arial"/>
        <family val="2"/>
      </rPr>
      <t>2</t>
    </r>
    <r>
      <rPr>
        <b/>
        <sz val="10"/>
        <rFont val="Arial"/>
        <family val="2"/>
      </rPr>
      <t>e/yr)</t>
    </r>
  </si>
  <si>
    <t>XII.C. Emisiones de Metano del Proyecto del Estanque Efluente del Sistema de Control de Biogás [Protocolo - Ecuación 5.8]</t>
  </si>
  <si>
    <r>
      <t>PE</t>
    </r>
    <r>
      <rPr>
        <b/>
        <vertAlign val="subscript"/>
        <sz val="10"/>
        <rFont val="Arial"/>
        <family val="2"/>
      </rPr>
      <t>CH4,EP</t>
    </r>
    <r>
      <rPr>
        <b/>
        <sz val="10"/>
        <rFont val="Arial"/>
        <family val="2"/>
      </rPr>
      <t xml:space="preserve"> (MT CH</t>
    </r>
    <r>
      <rPr>
        <b/>
        <vertAlign val="subscript"/>
        <sz val="10"/>
        <rFont val="Arial"/>
        <family val="2"/>
      </rPr>
      <t>4</t>
    </r>
    <r>
      <rPr>
        <b/>
        <sz val="10"/>
        <rFont val="Arial"/>
        <family val="2"/>
      </rPr>
      <t>/yr) =</t>
    </r>
  </si>
  <si>
    <r>
      <t>PE</t>
    </r>
    <r>
      <rPr>
        <b/>
        <vertAlign val="subscript"/>
        <sz val="10"/>
        <rFont val="Arial"/>
        <family val="2"/>
      </rPr>
      <t>CH4,EP</t>
    </r>
    <r>
      <rPr>
        <b/>
        <sz val="10"/>
        <rFont val="Arial"/>
        <family val="2"/>
      </rPr>
      <t xml:space="preserve"> (MT CO</t>
    </r>
    <r>
      <rPr>
        <b/>
        <vertAlign val="subscript"/>
        <sz val="10"/>
        <rFont val="Arial"/>
        <family val="2"/>
      </rPr>
      <t>2</t>
    </r>
    <r>
      <rPr>
        <b/>
        <sz val="10"/>
        <rFont val="Arial"/>
        <family val="2"/>
      </rPr>
      <t>e/yr) =</t>
    </r>
  </si>
  <si>
    <t>XII.D.  Emisiones de Metano del Proyecto de Fuentes Relacionadas con Sistemas de Control que no sean de Control de Biogás [Protocolo - Ecuación 5.9]</t>
  </si>
  <si>
    <r>
      <t>PE</t>
    </r>
    <r>
      <rPr>
        <b/>
        <vertAlign val="subscript"/>
        <sz val="10"/>
        <rFont val="Arial"/>
        <family val="2"/>
      </rPr>
      <t xml:space="preserve">CH4,non-BCS </t>
    </r>
    <r>
      <rPr>
        <b/>
        <sz val="10"/>
        <rFont val="Arial"/>
        <family val="2"/>
      </rPr>
      <t>(MT CH</t>
    </r>
    <r>
      <rPr>
        <b/>
        <vertAlign val="subscript"/>
        <sz val="10"/>
        <rFont val="Arial"/>
        <family val="2"/>
      </rPr>
      <t>4</t>
    </r>
    <r>
      <rPr>
        <b/>
        <sz val="10"/>
        <rFont val="Arial"/>
        <family val="2"/>
      </rPr>
      <t xml:space="preserve">/yr) = </t>
    </r>
  </si>
  <si>
    <r>
      <t>PE</t>
    </r>
    <r>
      <rPr>
        <b/>
        <vertAlign val="subscript"/>
        <sz val="10"/>
        <rFont val="Arial"/>
        <family val="2"/>
      </rPr>
      <t xml:space="preserve">CH4,non-BCS </t>
    </r>
    <r>
      <rPr>
        <b/>
        <sz val="10"/>
        <rFont val="Arial"/>
        <family val="2"/>
      </rPr>
      <t>(MT CO</t>
    </r>
    <r>
      <rPr>
        <b/>
        <vertAlign val="subscript"/>
        <sz val="10"/>
        <rFont val="Arial"/>
        <family val="2"/>
      </rPr>
      <t>2</t>
    </r>
    <r>
      <rPr>
        <b/>
        <sz val="10"/>
        <rFont val="Arial"/>
        <family val="2"/>
      </rPr>
      <t xml:space="preserve">e/yr) = </t>
    </r>
  </si>
  <si>
    <t>XII.E.  Total Project Methane Emissions [Protocol - Equation 5.5]</t>
  </si>
  <si>
    <r>
      <t>PE</t>
    </r>
    <r>
      <rPr>
        <b/>
        <vertAlign val="subscript"/>
        <sz val="10"/>
        <rFont val="Arial"/>
        <family val="2"/>
      </rPr>
      <t xml:space="preserve">CH4 </t>
    </r>
    <r>
      <rPr>
        <b/>
        <sz val="10"/>
        <rFont val="Arial"/>
        <family val="2"/>
      </rPr>
      <t>(MT CH</t>
    </r>
    <r>
      <rPr>
        <b/>
        <vertAlign val="subscript"/>
        <sz val="10"/>
        <rFont val="Arial"/>
        <family val="2"/>
      </rPr>
      <t>4</t>
    </r>
    <r>
      <rPr>
        <b/>
        <sz val="10"/>
        <rFont val="Arial"/>
        <family val="2"/>
      </rPr>
      <t>/yr)</t>
    </r>
  </si>
  <si>
    <r>
      <t>PE</t>
    </r>
    <r>
      <rPr>
        <b/>
        <vertAlign val="subscript"/>
        <sz val="10"/>
        <rFont val="Arial"/>
        <family val="2"/>
      </rPr>
      <t xml:space="preserve">CH4 </t>
    </r>
    <r>
      <rPr>
        <b/>
        <sz val="10"/>
        <rFont val="Arial"/>
        <family val="2"/>
      </rPr>
      <t>(MT CO</t>
    </r>
    <r>
      <rPr>
        <b/>
        <vertAlign val="subscript"/>
        <sz val="10"/>
        <rFont val="Arial"/>
        <family val="2"/>
      </rPr>
      <t>2</t>
    </r>
    <r>
      <rPr>
        <b/>
        <sz val="10"/>
        <rFont val="Arial"/>
        <family val="2"/>
      </rPr>
      <t xml:space="preserve">e/yr) = </t>
    </r>
  </si>
  <si>
    <t xml:space="preserve">Hoja de Trabajo XIII: Cálculos de Emisiones de Dioxido de Carbono </t>
  </si>
  <si>
    <t>Los valores de entrada para esta hoja de trabajo son tomados de las Hojas III y IV. Esta hoja de trabajo no requiere ninguna intervención o ajuste por parte del usuario.</t>
  </si>
  <si>
    <t>XIII.A. Emisiones de la Línea Base de Bióxido de Carbono [Protocolo - Ecuación 5.11]</t>
  </si>
  <si>
    <t>XIII.A.i.  Emisiones de la Línea Base de Bióxido de Carbono de las Fuentes de Combustión Móvil: CO2(MSC)</t>
  </si>
  <si>
    <r>
      <t>CO</t>
    </r>
    <r>
      <rPr>
        <b/>
        <vertAlign val="subscript"/>
        <sz val="10"/>
        <rFont val="Arial"/>
        <family val="2"/>
      </rPr>
      <t>2c</t>
    </r>
    <r>
      <rPr>
        <b/>
        <sz val="10"/>
        <rFont val="Arial"/>
        <family val="2"/>
      </rPr>
      <t xml:space="preserve"> (MT)</t>
    </r>
  </si>
  <si>
    <r>
      <t>Total CO</t>
    </r>
    <r>
      <rPr>
        <b/>
        <vertAlign val="subscript"/>
        <sz val="10"/>
        <rFont val="Arial"/>
        <family val="2"/>
      </rPr>
      <t xml:space="preserve">2(MSC) </t>
    </r>
    <r>
      <rPr>
        <b/>
        <sz val="10"/>
        <rFont val="Arial"/>
        <family val="2"/>
      </rPr>
      <t>de las fuentes de combustión móvil:</t>
    </r>
  </si>
  <si>
    <t>XIII.A.ii.   Emisiones de la Línea Base de Bióxido de Carbono de las Fuentes de Combustión Estacionarias: CO2(MSC): CO2(MSC)</t>
  </si>
  <si>
    <t>Fuente Estacionaria</t>
  </si>
  <si>
    <r>
      <t>Total CO</t>
    </r>
    <r>
      <rPr>
        <b/>
        <vertAlign val="subscript"/>
        <sz val="10"/>
        <rFont val="Arial"/>
        <family val="2"/>
      </rPr>
      <t xml:space="preserve">2(MSC) </t>
    </r>
    <r>
      <rPr>
        <b/>
        <sz val="10"/>
        <rFont val="Arial"/>
        <family val="2"/>
      </rPr>
      <t>de las fuentes de combustión móvil estacionarias:</t>
    </r>
  </si>
  <si>
    <t>XIII.A.iii.  Emisiones de la Línea Base de Bióxido de Carbono del consumo de electricidad: CO2,MSC</t>
  </si>
  <si>
    <r>
      <t>QE</t>
    </r>
    <r>
      <rPr>
        <b/>
        <vertAlign val="subscript"/>
        <sz val="10"/>
        <rFont val="Arial"/>
        <family val="2"/>
      </rPr>
      <t>c</t>
    </r>
    <r>
      <rPr>
        <b/>
        <sz val="10"/>
        <rFont val="Arial"/>
        <family val="2"/>
      </rPr>
      <t xml:space="preserve"> (MWh/yr)</t>
    </r>
  </si>
  <si>
    <r>
      <t>EF</t>
    </r>
    <r>
      <rPr>
        <b/>
        <vertAlign val="subscript"/>
        <sz val="10"/>
        <rFont val="Arial"/>
        <family val="2"/>
      </rPr>
      <t>CO2,e</t>
    </r>
    <r>
      <rPr>
        <b/>
        <sz val="10"/>
        <rFont val="Arial"/>
        <family val="2"/>
      </rPr>
      <t xml:space="preserve"> (kgCO</t>
    </r>
    <r>
      <rPr>
        <b/>
        <vertAlign val="subscript"/>
        <sz val="10"/>
        <rFont val="Arial"/>
        <family val="2"/>
      </rPr>
      <t>2</t>
    </r>
    <r>
      <rPr>
        <b/>
        <sz val="10"/>
        <rFont val="Arial"/>
        <family val="2"/>
      </rPr>
      <t>e/MWh)</t>
    </r>
  </si>
  <si>
    <t>XIII.A.iv. Total de Emisiones de la Línea Base de Bióxido de Carbono CO2,MSC:</t>
  </si>
  <si>
    <t>XIII.B. Emisiones de Bióxido de Carbono del Proyecto [Protocolo - Ecuación 5.11]</t>
  </si>
  <si>
    <t>XIII.B.i.  Emisiones de Bióxido de Carbono del Proyecto de las Fuentes de Combustión Móvil: CO2,MSC</t>
  </si>
  <si>
    <t>User Notes/Comments:</t>
  </si>
  <si>
    <t>XIII.B.ii.   Emisiones de Bióxido de Carbono del Proyecto de las Fuentes de Combustión Estacionarias: CO2,MSC</t>
  </si>
  <si>
    <t>QFc (GJ/año)</t>
  </si>
  <si>
    <t>EFCO2,f (kgCO2/GJ)</t>
  </si>
  <si>
    <r>
      <t>Total CO</t>
    </r>
    <r>
      <rPr>
        <b/>
        <vertAlign val="subscript"/>
        <sz val="10"/>
        <rFont val="Arial"/>
        <family val="2"/>
      </rPr>
      <t xml:space="preserve">2MSC </t>
    </r>
    <r>
      <rPr>
        <b/>
        <sz val="10"/>
        <rFont val="Arial"/>
        <family val="2"/>
      </rPr>
      <t>de las fuentes de combustión móvil estacionarias:</t>
    </r>
  </si>
  <si>
    <t>XIII.B.iii.  Emisiones de Bióxido de Carbono del Proyecto del consumo de electricidad: CO2,MSC</t>
  </si>
  <si>
    <t xml:space="preserve">XIII.B.iv  Comparación del Consumo de Electricidad de la Línea Base y el Consumo de Electricidad del Proyecto con Generación de Electricidad por las Actividades de Proyecto  </t>
  </si>
  <si>
    <t>Consumo de Línea Base</t>
  </si>
  <si>
    <t>MWh/yr</t>
  </si>
  <si>
    <t>Consumo del Proyecto</t>
  </si>
  <si>
    <t>Consumo Neto Adicional</t>
  </si>
  <si>
    <t>Generación del Proyecto</t>
  </si>
  <si>
    <t>Es la generación &gt; consumo neto?</t>
  </si>
  <si>
    <t>(Sí=0, No=1)</t>
  </si>
  <si>
    <t>XIII.B.v. Total de Emisiones de Bióxido de Carbono del Proyecto CO2,MSC:</t>
  </si>
  <si>
    <t>Hoja de Trabajo XIV:  Tablas de Referencia</t>
  </si>
  <si>
    <t xml:space="preserve">Tabla XIV.A.Tipos de sistema de manejo de excretas </t>
  </si>
  <si>
    <t>Sistema</t>
  </si>
  <si>
    <t>Definición</t>
  </si>
  <si>
    <t xml:space="preserve">Pastura/Pradera/ Potrero
</t>
  </si>
  <si>
    <t xml:space="preserve">Se permite que el estiércol proveniente de animales alimentados con pastura permanezca como fue depositado y sin ser tratado.
</t>
  </si>
  <si>
    <t xml:space="preserve">Esparcimiento diario
</t>
  </si>
  <si>
    <t xml:space="preserve">Habitualmente se retira el estiércol de las instalaciones de confinamiento y se lo aplica a la tierra de cultivo o pasturas dentro de las 24 horas de su excreción.
</t>
  </si>
  <si>
    <t xml:space="preserve">Almacenamiento sólido
</t>
  </si>
  <si>
    <t xml:space="preserve">El almacenamiento de estiércol, generalmente por un periodo de varios meses, se realiza en pilas en espacios no cerrados. Es posible apilar el estiércol debido a la presencia de cantidad suficiente de material de cama o a la pérdida de la humedad por evaporación.
</t>
  </si>
  <si>
    <t xml:space="preserve">Corral de engorda
</t>
  </si>
  <si>
    <t xml:space="preserve">Un área de confinamiento pavimentado o no sin un recubrimiento vegetal significativo donde el estiércol acumulado puede ser removido de forma periódica.
</t>
  </si>
  <si>
    <t xml:space="preserve">Líquido/Abono líquido
</t>
  </si>
  <si>
    <t xml:space="preserve">El estiércol se almacena tal cual fue excretado o con un mínimo agregado de agua ya sea en tanques o estanques de tierra, fuera del lugar en el que están los animales y generalmente por periodos inferiores a un año.
</t>
  </si>
  <si>
    <t xml:space="preserve">Laguna anaeróbica descubierta
</t>
  </si>
  <si>
    <t xml:space="preserve">Es un tipo de sistema de almacenamiento líquido diseñado y operado para combinar la estabilización y el almacenamiento de desechos. El sobrenadante de la laguna se utiliza generalmente para la remoción de estiércol de las instalaciones de confinamiento asociadas a la laguna. Las lagunas anaeróbicas se diseñan con diferentes periodos de almacenamiento (hasta un año o más), dependiendo de la región climática, el índice de carga de sólidos volátiles y otros factores operativos. Es posible reciclar el agua de la laguna como agua para limpieza o utilizarla para regar y fertilizar campos.
</t>
  </si>
  <si>
    <t xml:space="preserve">Almacenamiento en fosas debajo de las instalaciones de confinamiento de animales
</t>
  </si>
  <si>
    <t xml:space="preserve">Recolección y almacenamiento de estiércol generalmente sin agregado de agua o con una cantidad mínima de ella, habitualmente por debajo de un piso emparrillado dentro de las instalaciones de confinamiento de los animales, usualmente por periodos inferiores a un año.
</t>
  </si>
  <si>
    <t xml:space="preserve">Digestor anaeróbico
</t>
  </si>
  <si>
    <t xml:space="preserve">Las excretas animales, con o sin paja, se recolectan y digieren de forma anaeróbica en un gran tanque contenedor o en una laguna cubierta. Los digestores se diseñan y operan para estabilizar los desechos por medio de la reducción microbiana de los compuestos orgánicos complejos de CO2   y CH4, que es capturado y quemado o utilizado como combustible.
</t>
  </si>
  <si>
    <t xml:space="preserve">Quemado para combustible.
</t>
  </si>
  <si>
    <t xml:space="preserve">Se excreta el estiércol y la orina en los campos. Las tortas de estiércol seco se queman para ser utilizadas como combustible.
</t>
  </si>
  <si>
    <t xml:space="preserve">Cama profunda para ganado vacuno y porcino
</t>
  </si>
  <si>
    <t xml:space="preserve">A medida que se acumula el estiércol se agrega material de cama continuamente para absorber la humedad a lo largo de un ciclo de producción y posiblemente por un periodo de 6 a 12 meses. Este sistema de manejo del estiércol se conoce también como sistema de manejo de estiércol de estabulado con cama y es posible combinarlo con engorda en corral o pastura.
</t>
  </si>
  <si>
    <t>Composteo – en tanque*</t>
  </si>
  <si>
    <t xml:space="preserve">Composteo, generalmente en un canal cerrado, con ventilación forzada y mezclado continúo.
</t>
  </si>
  <si>
    <t>Composteo – pila estática*</t>
  </si>
  <si>
    <t xml:space="preserve">Composteo en pilas con ventilación forzada pero sin mezclado.
</t>
  </si>
  <si>
    <t>Composteo – intensivo en hileras*</t>
  </si>
  <si>
    <t xml:space="preserve">Hileras de Composteo que se remueven regularmente (por lo menos en forma diaria) para su mezclado y aireación.
</t>
  </si>
  <si>
    <t>Composteo – pasivo en hileras*</t>
  </si>
  <si>
    <t xml:space="preserve">Hileras de Composteo que no se remueven frecuentemente para su mezclado y aireación.
</t>
  </si>
  <si>
    <t xml:space="preserve">Tratamiento aeróbico
</t>
  </si>
  <si>
    <t xml:space="preserve">La oxidación biológica de estiércol recolectado en forma líquida ya sea con ventilación forzada o natural. La ventilación natural se limita a los estanques aeróbicos y facultativos y sistemas de humedales y se debe principalmente a la fotosíntesis. Por ende, estos sistemas generalmente se convierten en anóxicos durante los periodos en que no hay luz solar.
</t>
  </si>
  <si>
    <t>*Composteo es la oxidación biológica de un desecho sólido incluyendo el estiércol por lo general con cama u otra fuente orgánica de carbono usualmente a temperaturas termofílicas producidas por la producción microbiana de calor.</t>
  </si>
  <si>
    <t>Fuente: 2006 IPCC Guías para los Inventarios Nacionales de Gases de Efecto Invernadero, Capítulo 10: Emisiones resultantes del manejo del ganado y estiércol, Tabla 10.18: Definiciones de los sistemas de manejo de estiércol, p. 10.49.</t>
  </si>
  <si>
    <t>Tabla XIV.B. Categorías de Ganado y Masa Típica Promedio</t>
  </si>
  <si>
    <t>Categoría de Ganado  (G)</t>
  </si>
  <si>
    <r>
      <t xml:space="preserve">Masa Típica Promedio (MTP) </t>
    </r>
    <r>
      <rPr>
        <b/>
        <sz val="10"/>
        <rFont val="Arial"/>
        <family val="2"/>
      </rPr>
      <t>del Ganado en kg</t>
    </r>
  </si>
  <si>
    <t>Fuente</t>
  </si>
  <si>
    <t xml:space="preserve">Ganado Vacuno Lechero
</t>
  </si>
  <si>
    <t>a</t>
  </si>
  <si>
    <t>b</t>
  </si>
  <si>
    <t>c</t>
  </si>
  <si>
    <t xml:space="preserve">Ganado Porcino
</t>
  </si>
  <si>
    <t>d</t>
  </si>
  <si>
    <r>
      <rPr>
        <b/>
        <sz val="10"/>
        <rFont val="Arial"/>
        <family val="2"/>
      </rPr>
      <t>a</t>
    </r>
    <r>
      <rPr>
        <sz val="10"/>
        <rFont val="Arial"/>
        <family val="2"/>
      </rPr>
      <t xml:space="preserve"> Peso promedio de vacas lecheras en México. Fuentes: FIRCO-SAGARPA, Potencial de biogás en México, México y SAGARPA, Generación y Aprovechamiento de biogas en Granjas Porcinas y Establos Lecheros, México.</t>
    </r>
  </si>
  <si>
    <r>
      <rPr>
        <b/>
        <sz val="10"/>
        <rFont val="Arial"/>
        <family val="2"/>
      </rPr>
      <t>b</t>
    </r>
    <r>
      <rPr>
        <sz val="10"/>
        <rFont val="Arial"/>
        <family val="2"/>
      </rPr>
      <t xml:space="preserve"> Valores por defecto para Norteamérica (ganado de engorda en corral) y para Latinoamérica (machos maduros). Fuente: IPCC, 2006. IPCC Guidelines for National Greenhouse Gas Inventories, Volumen 4, Capítulo 10, Anexo 10- A2. (Tabla 10A-2).</t>
    </r>
  </si>
  <si>
    <r>
      <rPr>
        <b/>
        <sz val="10"/>
        <rFont val="Arial"/>
        <family val="2"/>
      </rPr>
      <t>c</t>
    </r>
    <r>
      <rPr>
        <sz val="10"/>
        <rFont val="Arial"/>
        <family val="2"/>
      </rPr>
      <t xml:space="preserve"> Masa típica promedio a nivel nacional: terneros (0 – 1 año de edad), vaquillones y novillos (promedio de 1 – 3 años de edad), vacas (mayores a 3 años de edad). Fuente: Ruiz-Suarez, L.G. y E. Gonzalez-Avalos, 1997, "Modeling methane emissions from cattle in Mexico" in The Science of the Total Environment, Elsevier, vol. 206, pp. 177-186 (Tabla 2).</t>
    </r>
  </si>
  <si>
    <r>
      <rPr>
        <b/>
        <sz val="10"/>
        <rFont val="Arial"/>
        <family val="2"/>
      </rPr>
      <t>d</t>
    </r>
    <r>
      <rPr>
        <sz val="10"/>
        <rFont val="Arial"/>
        <family val="2"/>
      </rPr>
      <t xml:space="preserve"> Consejo Mexicano de Porcicultura, 1997, Manual para el manejo y control de aguas residuales y excretas porcinas en México, proyecto desarrollado por E.P. Taiganides, R. Pérez-Espejo y E. Girón-Sánchez, México, D.F., México (Cuadro 2.5).</t>
    </r>
  </si>
  <si>
    <t>Tabla XIV.C. Sólidos Volátiles y Potencial Máximo de Metano por Categoría de Ganado</t>
  </si>
  <si>
    <r>
      <t>VS</t>
    </r>
    <r>
      <rPr>
        <b/>
        <vertAlign val="subscript"/>
        <sz val="10"/>
        <rFont val="Arial"/>
        <family val="2"/>
      </rPr>
      <t>L</t>
    </r>
  </si>
  <si>
    <r>
      <t>B</t>
    </r>
    <r>
      <rPr>
        <b/>
        <vertAlign val="subscript"/>
        <sz val="10"/>
        <rFont val="Arial"/>
        <family val="2"/>
      </rPr>
      <t>o,L</t>
    </r>
  </si>
  <si>
    <t>(kg/animal/día)</t>
  </si>
  <si>
    <r>
      <t>(m</t>
    </r>
    <r>
      <rPr>
        <b/>
        <vertAlign val="superscript"/>
        <sz val="10"/>
        <rFont val="Arial"/>
        <family val="2"/>
      </rPr>
      <t>3</t>
    </r>
    <r>
      <rPr>
        <b/>
        <sz val="10"/>
        <rFont val="Arial"/>
        <family val="2"/>
      </rPr>
      <t xml:space="preserve"> CH</t>
    </r>
    <r>
      <rPr>
        <b/>
        <vertAlign val="subscript"/>
        <sz val="10"/>
        <rFont val="Arial"/>
        <family val="2"/>
      </rPr>
      <t>4</t>
    </r>
    <r>
      <rPr>
        <b/>
        <sz val="10"/>
        <rFont val="Arial"/>
        <family val="2"/>
      </rPr>
      <t>/kg VS)</t>
    </r>
  </si>
  <si>
    <t>Ganado Vacuno Lechero</t>
  </si>
  <si>
    <t>Ganado Porcino</t>
  </si>
  <si>
    <t>e</t>
  </si>
  <si>
    <r>
      <rPr>
        <b/>
        <sz val="10"/>
        <rFont val="Arial"/>
        <family val="2"/>
      </rPr>
      <t xml:space="preserve">1) </t>
    </r>
    <r>
      <rPr>
        <sz val="10"/>
        <rFont val="Arial"/>
        <family val="2"/>
      </rPr>
      <t>Con temperatura media anual de 8°C a 23°C</t>
    </r>
  </si>
  <si>
    <r>
      <rPr>
        <b/>
        <sz val="10"/>
        <rFont val="Arial"/>
        <family val="2"/>
      </rPr>
      <t>2)</t>
    </r>
    <r>
      <rPr>
        <sz val="10"/>
        <rFont val="Arial"/>
        <family val="2"/>
      </rPr>
      <t xml:space="preserve"> Con temperatura media anual mayor a 24°C</t>
    </r>
  </si>
  <si>
    <r>
      <t xml:space="preserve">a. </t>
    </r>
    <r>
      <rPr>
        <sz val="10"/>
        <rFont val="Arial"/>
        <family val="2"/>
      </rPr>
      <t>Estimaciones basadas en un estudio sobre mediciones de laboratorio y análisis químico del estiércol de ganado vacuno para la región central de México (aplicable para todo el país). Los valores de sólidos volátiles se estimaron multiplicando la tasa de excretas frescas por la diferencia entre los porcentajes de materia seca y del contenido de ceniza en el estiércol. Fuente: González-Ávalos, E. y L.G. Ruiz-Suárez, 2001. "Methane emission factors from cattle manure in Mexico" en Bioresource Technology, vol. 80, p. 63-71 (Tabla 2 – Análisis químico del estiércol de ganado - y Tabla 3 – Producción diario de estiércol fresco de ganado para varios tipos de sistemas de producción).</t>
    </r>
  </si>
  <si>
    <r>
      <t xml:space="preserve">b. </t>
    </r>
    <r>
      <rPr>
        <sz val="10"/>
        <rFont val="Arial"/>
        <family val="2"/>
      </rPr>
      <t>González-Ávalos, E., 1999. Determinación Experimental de los Factores de Emisión de Metano por Excretas de Bovino en México, Tesis de doctorado en Ciencias Físicas de la Atmósfera, Universidad Nacional Autónoma de México, México (página 76).</t>
    </r>
  </si>
  <si>
    <r>
      <t xml:space="preserve">c. </t>
    </r>
    <r>
      <rPr>
        <sz val="10"/>
        <rFont val="Arial"/>
        <family val="2"/>
      </rPr>
      <t>Valores por defecto para Norteamérica (ganado de engorda en corral) y Latinoamérica (machos maduros y animales jóvenes). Fuente: IPCC, 1996. IPCC Guidelines for National Greenhouse Gas Inventories, Capítulo 4, Anexo B (Tabla B-1)</t>
    </r>
  </si>
  <si>
    <r>
      <t xml:space="preserve">d. </t>
    </r>
    <r>
      <rPr>
        <sz val="10"/>
        <rFont val="Arial"/>
        <family val="2"/>
      </rPr>
      <t>Estimaciones basadas en datos del programa de cómputo “PigMex” que emplea valores de diseño (tasa de excreción) para México, los valores de VS se obtuvieron multiplicando los sólidos volátiles totales (en kg SVT/100 kg. de peso vivo) por la masa típica promedio para cada tipo de ganado porcino (de la Tabla B.2) por animal. Fuente: Consejo Mexicano de Porcicultura, 1997, Manual para el manejo y control de aguas residuales y excretas porcinas en México, proyecto desarrollado por E.P. Taiganides, R. Pérez-Espejo y E. Girón-Sánchez, México, D.F., México (Cuadro 3.9).</t>
    </r>
  </si>
  <si>
    <r>
      <t xml:space="preserve">e. </t>
    </r>
    <r>
      <rPr>
        <sz val="10"/>
        <rFont val="Arial"/>
        <family val="2"/>
      </rPr>
      <t>Valores por defecto para Norteamérica. Fuente: IPCC, 2006. IPCC Guidelines for National Greenhouse Gas Inventories, Volumen 4, Capítulo 10, Anexo 10-A2. (Tablas 10A-7 y 10A-8).</t>
    </r>
  </si>
  <si>
    <t xml:space="preserve">Tabla XIV.D. Factores de Conversión de Metano (MCF) por Componente del Sistema de Manejo de Estiércol/Fuente de Metano ‘S’ del IPCC 2006 </t>
  </si>
  <si>
    <t>From 2006 IPCC Guidelines for National Greenhouse Gas Inventories, Chapter 10: Emissions from Livestock and Manure Management, Table 10.17</t>
  </si>
  <si>
    <r>
      <rPr>
        <b/>
        <sz val="10"/>
        <color indexed="8"/>
        <rFont val="Arial"/>
        <family val="2"/>
      </rPr>
      <t xml:space="preserve">a  </t>
    </r>
    <r>
      <rPr>
        <sz val="10"/>
        <color indexed="8"/>
        <rFont val="Arial"/>
        <family val="2"/>
      </rPr>
      <t xml:space="preserve">  Las definiciones correspondientes a los sistemas de manejo de estiércol se encuentran en la Tabla B.1.
</t>
    </r>
    <r>
      <rPr>
        <b/>
        <sz val="10"/>
        <color indexed="8"/>
        <rFont val="Arial"/>
        <family val="2"/>
      </rPr>
      <t/>
    </r>
  </si>
  <si>
    <r>
      <t xml:space="preserve">b   </t>
    </r>
    <r>
      <rPr>
        <sz val="10"/>
        <rFont val="Arial"/>
        <family val="2"/>
      </rPr>
      <t xml:space="preserve"> Composteo es la oxidación biológica de un desecho sólido incluyendo el estiércol por lo general con cama u otra fuente orgánica de carbono usualmente a temperaturas termofílicas producidas por la producción de calor microbiano.</t>
    </r>
  </si>
  <si>
    <t>Tabla XIV.E. Factores de Emisión para Combustión Estacionaria y Móvil</t>
  </si>
  <si>
    <t>Combustible</t>
  </si>
  <si>
    <r>
      <t>Factor de emisión</t>
    </r>
    <r>
      <rPr>
        <sz val="10"/>
        <rFont val="Arial"/>
        <family val="2"/>
      </rPr>
      <t xml:space="preserve">
</t>
    </r>
    <r>
      <rPr>
        <b/>
        <sz val="10"/>
        <rFont val="Arial"/>
        <family val="2"/>
      </rPr>
      <t>[kg CO</t>
    </r>
    <r>
      <rPr>
        <b/>
        <vertAlign val="subscript"/>
        <sz val="10"/>
        <rFont val="Arial"/>
        <family val="2"/>
      </rPr>
      <t>2</t>
    </r>
    <r>
      <rPr>
        <b/>
        <sz val="10"/>
        <rFont val="Arial"/>
        <family val="2"/>
      </rPr>
      <t>/GJ]</t>
    </r>
  </si>
  <si>
    <r>
      <t>Combustión Estacionaria</t>
    </r>
    <r>
      <rPr>
        <b/>
        <vertAlign val="superscript"/>
        <sz val="10"/>
        <color indexed="8"/>
        <rFont val="Arial"/>
        <family val="2"/>
      </rPr>
      <t xml:space="preserve"> a </t>
    </r>
  </si>
  <si>
    <r>
      <t xml:space="preserve">Combustión Móvil </t>
    </r>
    <r>
      <rPr>
        <b/>
        <vertAlign val="superscript"/>
        <sz val="10"/>
        <color indexed="8"/>
        <rFont val="Arial"/>
        <family val="2"/>
      </rPr>
      <t>b</t>
    </r>
  </si>
  <si>
    <r>
      <t>Vehículos a gas natural comprimido (GNC)</t>
    </r>
    <r>
      <rPr>
        <vertAlign val="superscript"/>
        <sz val="10"/>
        <color indexed="8"/>
        <rFont val="Arial"/>
        <family val="2"/>
      </rPr>
      <t xml:space="preserve"> c</t>
    </r>
  </si>
  <si>
    <r>
      <t>Vehículos a gas natural licuado (GNL)</t>
    </r>
    <r>
      <rPr>
        <vertAlign val="superscript"/>
        <sz val="10"/>
        <color indexed="8"/>
        <rFont val="Arial"/>
        <family val="2"/>
      </rPr>
      <t xml:space="preserve"> c</t>
    </r>
  </si>
  <si>
    <r>
      <t xml:space="preserve">Aviones (keroseno) </t>
    </r>
    <r>
      <rPr>
        <vertAlign val="superscript"/>
        <sz val="10"/>
        <color indexed="8"/>
        <rFont val="Arial"/>
        <family val="2"/>
      </rPr>
      <t>c</t>
    </r>
  </si>
  <si>
    <r>
      <rPr>
        <b/>
        <sz val="10"/>
        <rFont val="Arial"/>
        <family val="2"/>
      </rPr>
      <t xml:space="preserve">a. </t>
    </r>
    <r>
      <rPr>
        <sz val="10"/>
        <rFont val="Arial"/>
        <family val="2"/>
      </rPr>
      <t>IPCC, 2006. IPCC Guidelines for National Greenhouse Gas Inventories, Volumen 2, Capítulo 2, Combustión Estacionaria, Tabla 2.5, páginas 2.22-2.23.</t>
    </r>
  </si>
  <si>
    <r>
      <rPr>
        <b/>
        <sz val="10"/>
        <rFont val="Arial"/>
        <family val="2"/>
      </rPr>
      <t xml:space="preserve">b. </t>
    </r>
    <r>
      <rPr>
        <sz val="10"/>
        <rFont val="Arial"/>
        <family val="2"/>
      </rPr>
      <t>INE, 2005. Inventario Nacional de Emisiones de Gases de Efecto Invernadero 2002, Sector Transporte. INE-SEMARNAT, México. (Anexos, Tablas 4 a la 12, páginas IA3-95 – IA3-99). Disponible en línea: http://www.ine.gob.mx/cclimatico/inventario3.html</t>
    </r>
  </si>
  <si>
    <r>
      <rPr>
        <b/>
        <sz val="10"/>
        <rFont val="Arial"/>
        <family val="2"/>
      </rPr>
      <t>c</t>
    </r>
    <r>
      <rPr>
        <sz val="10"/>
        <rFont val="Arial"/>
        <family val="2"/>
      </rPr>
      <t>.  IPCC, 2006. IPCC Guidelines for National Greenhouse Gas Inventories, Volumen 2, Capítulo 3, Combustión Móvil, Tabla 3.2.1, página 3.16.</t>
    </r>
  </si>
  <si>
    <t>Tabla XIV.F. Poderes Caloríficos Netos de Combustibles Fósiles</t>
  </si>
  <si>
    <t>Poder Calorífico Neto</t>
  </si>
  <si>
    <t>Combustibles Sólidos</t>
  </si>
  <si>
    <t>GJ/tonelada métrica</t>
  </si>
  <si>
    <t xml:space="preserve">Carbón térmico nacional
</t>
  </si>
  <si>
    <t xml:space="preserve">Carbón siderúrgico nacional
</t>
  </si>
  <si>
    <t xml:space="preserve">Coque de petróleo
</t>
  </si>
  <si>
    <t xml:space="preserve">Coque de carbón
</t>
  </si>
  <si>
    <r>
      <t>Combustibles Líquidos</t>
    </r>
    <r>
      <rPr>
        <b/>
        <vertAlign val="superscript"/>
        <sz val="10"/>
        <color indexed="8"/>
        <rFont val="Arial"/>
        <family val="2"/>
      </rPr>
      <t xml:space="preserve"> </t>
    </r>
  </si>
  <si>
    <t>GJ/litro</t>
  </si>
  <si>
    <t xml:space="preserve">Combustibles Gaseosos </t>
  </si>
  <si>
    <r>
      <t>GJ/m</t>
    </r>
    <r>
      <rPr>
        <b/>
        <vertAlign val="superscript"/>
        <sz val="10"/>
        <color indexed="8"/>
        <rFont val="Arial"/>
        <family val="2"/>
      </rPr>
      <t>3</t>
    </r>
  </si>
  <si>
    <r>
      <rPr>
        <b/>
        <sz val="10"/>
        <rFont val="Arial"/>
        <family val="2"/>
      </rPr>
      <t>a.</t>
    </r>
    <r>
      <rPr>
        <sz val="10"/>
        <rFont val="Arial"/>
        <family val="2"/>
      </rPr>
      <t xml:space="preserve"> Equivalencia de volumen empleado, 1 barril = 158.9873 litros</t>
    </r>
  </si>
  <si>
    <r>
      <rPr>
        <b/>
        <sz val="10"/>
        <rFont val="Arial"/>
        <family val="2"/>
      </rPr>
      <t xml:space="preserve">b. </t>
    </r>
    <r>
      <rPr>
        <sz val="10"/>
        <rFont val="Arial"/>
        <family val="2"/>
      </rPr>
      <t>Combustible que se obtiene de la destilación del petróleo y del tratamiento de los líquidos del gas natural. Se compone principalmente de propano, butano, o una mezcla de ambos. Se utiliza principalmente en el sector residencial, comercial y para el transporte en vehículos para personas y carga.</t>
    </r>
  </si>
  <si>
    <r>
      <rPr>
        <b/>
        <sz val="10"/>
        <rFont val="Arial"/>
        <family val="2"/>
      </rPr>
      <t>c</t>
    </r>
    <r>
      <rPr>
        <sz val="10"/>
        <rFont val="Arial"/>
        <family val="2"/>
      </rPr>
      <t>. Corresponde a gas seco que es el hidrocarburo gaseoso obtenido como subproducto del gas natural en plantas de gas y refinerías después de extraer los licuables, empleado como combustible en los sectores residencial, comercial, público, industrial, agropecuario y en centrales eléctricas.</t>
    </r>
  </si>
  <si>
    <t>Fuente: SENER, 2006. Balance Nacional de Energía 2007, Dirección General de Información y Estudios Energéticos, SENER, México. Cuadro 21, página 100. Disponible en: http://www.energia.gob.mx/webSener/res/PE_y_DT/pub/Balance_2007.pdf (consultado Marzo 2009)</t>
  </si>
  <si>
    <t>Tabla XIV.G. Valores por Defecto por Dispositivos de Destrucción de la Eficiencia de la Destrucción de Biogás</t>
  </si>
  <si>
    <t>Eficiencia de Destrucción de Biogás (EDB)*</t>
  </si>
  <si>
    <r>
      <rPr>
        <b/>
        <sz val="10"/>
        <rFont val="Arial"/>
        <family val="2"/>
      </rPr>
      <t>1.</t>
    </r>
    <r>
      <rPr>
        <sz val="10"/>
        <rFont val="Arial"/>
        <family val="2"/>
      </rPr>
      <t xml:space="preserve"> Seebold, J.G., et al., Reaction Efficiency of Industrial Flares, 2003</t>
    </r>
  </si>
  <si>
    <r>
      <rPr>
        <b/>
        <sz val="10"/>
        <rFont val="Arial"/>
        <family val="2"/>
      </rPr>
      <t>2.</t>
    </r>
    <r>
      <rPr>
        <sz val="10"/>
        <rFont val="Arial"/>
        <family val="2"/>
      </rPr>
      <t xml:space="preserve"> Las eficiencias de destrucción por defecto para esta fuente se basan en una serie preliminar de los datos reales de fuentes de prueba proporcionados por el Bay Area Air Quality Management District. Los valores predeterminados de la destrucción de eficiencia son los menores de los 25 percentiles de los datos facilitados o 0.995. Estas eficiencias de destrucción por defecto puede ser actualizadas a medida que más datos de las pruebas de origen se pongan a disposición de la Reserva.</t>
    </r>
  </si>
  <si>
    <r>
      <rPr>
        <b/>
        <sz val="10"/>
        <rFont val="Arial"/>
        <family val="2"/>
      </rPr>
      <t>3</t>
    </r>
    <r>
      <rPr>
        <sz val="10"/>
        <rFont val="Arial"/>
        <family val="2"/>
      </rPr>
      <t>. Las Guias Revisadas de 1996 IPCC para National Greenhouse Gas Inventories da como resultado un valor estándar para la fracción de carbono oxidado para gas destruido del 99,5 % (Manual de Referencia, Tabla 1.6, página 1.29). También, da un valor para las emisiones de procesamiento, transmisión y distribución de gas que sería un cálculo muy conservador para las pérdidas en la tubería y fugas en el usuario final (Manual de Referencia, Tabla 1.58, página 1.121). Estas emisiones son dadas como 118,000kgCH4/PJ a base de consume de gas cual es 0.6%. Fugas en los sectores residenciales y comerciales se afirma es 0 a 87,000kgCH4/PJ, lo cual es 0.4%, y en plantas industriales y de la estación de energía, las pérdidas son 0 a 175,000kg/CH4/PJ, cual es 0.8%. Estas estimaciones de fugas son agravadas y multiplicadas. La eficacia de destrucción de metano para gases de vertedero inyectada en el sistema de transmisión y distribución de gas natural ahora puede ser calculada como el producto de estos tres factores de eficiencia, dando una eficiencia total de (99.5% * 99.4% * 99.6%) 98.5% para los usuarios del sector residencial y comercial, y (99.5% * 99.4% * 99.2%) 98.1% para plantas industriales y de la estación de energía.</t>
    </r>
  </si>
  <si>
    <t>Emisiones de la Línea Base de Metano de los Sistemas de Almacenamiento/Tratamiento Anaeróbicos según el Modelo - Hoja de Trabajo V, Seccioness V.A y V.B  [Protocolo - Ecuación 5.3]</t>
  </si>
  <si>
    <t>Donde,</t>
  </si>
  <si>
    <r>
      <t>BE</t>
    </r>
    <r>
      <rPr>
        <vertAlign val="subscript"/>
        <sz val="10"/>
        <rFont val="Arial"/>
        <family val="2"/>
      </rPr>
      <t>CH4,AS</t>
    </r>
  </si>
  <si>
    <r>
      <t>Total anual de emisiones de la línea base de metano de los sistemas anaeróbicos de almacenamiento/tratamiento de estiércol “AS”, expresado en bióxido de carbono equivalente (tCO</t>
    </r>
    <r>
      <rPr>
        <vertAlign val="subscript"/>
        <sz val="10"/>
        <rFont val="Arial"/>
        <family val="2"/>
      </rPr>
      <t>2</t>
    </r>
    <r>
      <rPr>
        <sz val="10"/>
        <color theme="1"/>
        <rFont val="Arial"/>
        <family val="2"/>
      </rPr>
      <t>e/año)</t>
    </r>
  </si>
  <si>
    <r>
      <t>VS</t>
    </r>
    <r>
      <rPr>
        <vertAlign val="subscript"/>
        <sz val="10"/>
        <rFont val="Arial"/>
        <family val="2"/>
      </rPr>
      <t>deg,AS,L</t>
    </r>
  </si>
  <si>
    <t>Sólidos volátiles (VS) anuales degradados en el sistema anaeróbico de almacenamiento/tratamiento de estiércol “AS” para la categoría de ganado “L” (kg de materia seca)</t>
  </si>
  <si>
    <r>
      <t>B</t>
    </r>
    <r>
      <rPr>
        <vertAlign val="subscript"/>
        <sz val="10"/>
        <rFont val="Arial"/>
        <family val="2"/>
      </rPr>
      <t>0,L</t>
    </r>
    <r>
      <rPr>
        <sz val="10"/>
        <color theme="1"/>
        <rFont val="Arial"/>
        <family val="2"/>
      </rPr>
      <t xml:space="preserve"> </t>
    </r>
  </si>
  <si>
    <r>
      <t>Máxima capacidad de producción de metano del estiércol de la categoría de ganado “L” (m</t>
    </r>
    <r>
      <rPr>
        <vertAlign val="superscript"/>
        <sz val="10"/>
        <rFont val="Arial"/>
        <family val="2"/>
      </rPr>
      <t>3</t>
    </r>
    <r>
      <rPr>
        <sz val="10"/>
        <rFont val="Arial"/>
        <family val="2"/>
      </rPr>
      <t xml:space="preserve"> CH</t>
    </r>
    <r>
      <rPr>
        <vertAlign val="subscript"/>
        <sz val="10"/>
        <rFont val="Arial"/>
        <family val="2"/>
      </rPr>
      <t>4</t>
    </r>
    <r>
      <rPr>
        <sz val="10"/>
        <rFont val="Arial"/>
        <family val="2"/>
      </rPr>
      <t>/kg de VS materia seca) – Hoja de Trabajo XIV, Tabla XIV.B</t>
    </r>
  </si>
  <si>
    <r>
      <t>Factor de conversión de la densidad del metano, de m</t>
    </r>
    <r>
      <rPr>
        <vertAlign val="superscript"/>
        <sz val="10"/>
        <rFont val="Arial"/>
        <family val="2"/>
      </rPr>
      <t>3</t>
    </r>
    <r>
      <rPr>
        <sz val="10"/>
        <color theme="1"/>
        <rFont val="Arial"/>
        <family val="2"/>
      </rPr>
      <t xml:space="preserve"> a kg (a 20 °C y 1 atm de presión)</t>
    </r>
  </si>
  <si>
    <t>Factor de conversión de kg a toneladas métricas</t>
  </si>
  <si>
    <t xml:space="preserve">Factor del potencial de calentamiento global de metano a bióxido de carbono equivalente </t>
  </si>
  <si>
    <r>
      <t>VS</t>
    </r>
    <r>
      <rPr>
        <vertAlign val="subscript"/>
        <sz val="10"/>
        <rFont val="Arial"/>
        <family val="2"/>
      </rPr>
      <t>avail,AS,L</t>
    </r>
  </si>
  <si>
    <t>Sólidos volátiles (VS) mensuales disponibles para degradación en el sistema anaeróbico de almacenamiento/tratamiento de estiércol “AS” para la categoría de ganado “L” (kg de materia seca)</t>
  </si>
  <si>
    <t xml:space="preserve"> “Proporción de sólidos volátiles biológicamente disponibles para ser convertidos a metano en base a la temperatura mensual del sistema”</t>
  </si>
  <si>
    <r>
      <t>VS</t>
    </r>
    <r>
      <rPr>
        <vertAlign val="subscript"/>
        <sz val="10"/>
        <rFont val="Arial"/>
        <family val="2"/>
      </rPr>
      <t>in,L</t>
    </r>
  </si>
  <si>
    <r>
      <t>Sólidos volátiles (VS) producidos por la categoría de ganado “L” con materia seca (kg/animal/día) - Ver el Cuadro 5.1 del Protocolo para obtener una guía sobre el uso de los valores VS</t>
    </r>
    <r>
      <rPr>
        <vertAlign val="subscript"/>
        <sz val="10"/>
        <rFont val="Arial"/>
        <family val="2"/>
      </rPr>
      <t>L</t>
    </r>
    <r>
      <rPr>
        <sz val="10"/>
        <rFont val="Arial"/>
        <family val="2"/>
      </rPr>
      <t xml:space="preserve"> de la Hoja de Trabajo XIV, Tabla XIV.C.</t>
    </r>
  </si>
  <si>
    <r>
      <t>P</t>
    </r>
    <r>
      <rPr>
        <vertAlign val="subscript"/>
        <sz val="10"/>
        <rFont val="Arial"/>
        <family val="2"/>
      </rPr>
      <t>L</t>
    </r>
    <r>
      <rPr>
        <sz val="10"/>
        <color theme="1"/>
        <rFont val="Arial"/>
        <family val="2"/>
      </rPr>
      <t>,</t>
    </r>
  </si>
  <si>
    <t>Población anual promedio de la categoría de Ganado “L” (en base a los datos mensuales de población)</t>
  </si>
  <si>
    <r>
      <t>MS</t>
    </r>
    <r>
      <rPr>
        <vertAlign val="subscript"/>
        <sz val="10"/>
        <rFont val="Arial"/>
        <family val="2"/>
      </rPr>
      <t>AS,L</t>
    </r>
  </si>
  <si>
    <t>Porcentaje de estiércol enviado a (tratado en) sistemas anaeróbicos de almacenamiento/tratamiento de estiércol “AS” para la categoría de ganado “L” (%)</t>
  </si>
  <si>
    <t>dpm</t>
  </si>
  <si>
    <t>Factor de calibración del sistema</t>
  </si>
  <si>
    <r>
      <t>VS</t>
    </r>
    <r>
      <rPr>
        <vertAlign val="subscript"/>
        <sz val="10"/>
        <rFont val="Arial"/>
        <family val="2"/>
      </rPr>
      <t>avail-1,AS</t>
    </r>
  </si>
  <si>
    <t>Sólidos volátiles (VS) del mes anterior disponibles para degradación en el sistema anaeróbico “AS” (kg)</t>
  </si>
  <si>
    <r>
      <t>VS</t>
    </r>
    <r>
      <rPr>
        <vertAlign val="subscript"/>
        <sz val="10"/>
        <rFont val="Arial"/>
        <family val="2"/>
      </rPr>
      <t>deg-1,AS</t>
    </r>
  </si>
  <si>
    <t>Sólidos volátiles (VS) del mes anterior degradados por el sistema anaeróbico “AS” (kg)</t>
  </si>
  <si>
    <t>Factor van’t Hoff-Arrhenius</t>
  </si>
  <si>
    <t>E</t>
  </si>
  <si>
    <t>Constante de energía de activación (15,175 cal/mol)</t>
  </si>
  <si>
    <r>
      <t>T</t>
    </r>
    <r>
      <rPr>
        <vertAlign val="subscript"/>
        <sz val="10"/>
        <rFont val="Arial"/>
        <family val="2"/>
      </rPr>
      <t>1</t>
    </r>
  </si>
  <si>
    <t>303.16 K</t>
  </si>
  <si>
    <r>
      <t>T</t>
    </r>
    <r>
      <rPr>
        <vertAlign val="subscript"/>
        <sz val="10"/>
        <rFont val="Arial"/>
        <family val="2"/>
      </rPr>
      <t>2</t>
    </r>
  </si>
  <si>
    <t>Temperatura ambiente mensual promedio (K = °C + 273). Si T2 &lt; K 5 °C entonces f = 0.104</t>
  </si>
  <si>
    <t>R</t>
  </si>
  <si>
    <t>Constante del gas ideal (1.987 cal/Kmol)</t>
  </si>
  <si>
    <t xml:space="preserve">Emisiones de la Línea Base de Metano de los Sistemas de Almacenamiento/ Tratamiento  - Hoja de Trabajo VI, Secciones VI.A &amp; VI.B  [Protocolo - Ecuación 5.4 y Cuadro 5.1] </t>
  </si>
  <si>
    <r>
      <t>BE</t>
    </r>
    <r>
      <rPr>
        <vertAlign val="subscript"/>
        <sz val="10"/>
        <rFont val="Arial"/>
        <family val="2"/>
      </rPr>
      <t>CH4,Nas</t>
    </r>
  </si>
  <si>
    <r>
      <t>Total anual de emisiones de la línea base de metano de los sistemas no-anaeróbicos de almacenamiento/tratamiento, expresado en bióxido de carbono equivalente (tCO</t>
    </r>
    <r>
      <rPr>
        <vertAlign val="subscript"/>
        <sz val="10"/>
        <rFont val="Arial"/>
        <family val="2"/>
      </rPr>
      <t>2</t>
    </r>
    <r>
      <rPr>
        <sz val="10"/>
        <rFont val="Arial"/>
        <family val="2"/>
      </rPr>
      <t>e/año)</t>
    </r>
  </si>
  <si>
    <r>
      <t>P</t>
    </r>
    <r>
      <rPr>
        <vertAlign val="subscript"/>
        <sz val="10"/>
        <rFont val="Arial"/>
        <family val="2"/>
      </rPr>
      <t>L</t>
    </r>
  </si>
  <si>
    <r>
      <t>MS</t>
    </r>
    <r>
      <rPr>
        <vertAlign val="subscript"/>
        <sz val="10"/>
        <rFont val="Arial"/>
        <family val="2"/>
      </rPr>
      <t>L,nAS</t>
    </r>
  </si>
  <si>
    <t>Porcentaje de estiércol de la categoría de ganado “L” tratado en sistemas no-anaeróbicos de almacenamiento/tratamiento (%)</t>
  </si>
  <si>
    <t>VSn,L</t>
  </si>
  <si>
    <t>Días al año</t>
  </si>
  <si>
    <r>
      <t>MCF</t>
    </r>
    <r>
      <rPr>
        <vertAlign val="subscript"/>
        <sz val="10"/>
        <rFont val="Arial"/>
        <family val="2"/>
      </rPr>
      <t>nAS</t>
    </r>
    <r>
      <rPr>
        <sz val="10"/>
        <color theme="1"/>
        <rFont val="Arial"/>
        <family val="2"/>
      </rPr>
      <t xml:space="preserve"> </t>
    </r>
  </si>
  <si>
    <t>Factor de conversión del metano para el sistema de almacenamiento/tratamiento no-anaeróbico (%) – Hoja de Trabajo  XIV, Tabla XIV.D.</t>
  </si>
  <si>
    <r>
      <t>B</t>
    </r>
    <r>
      <rPr>
        <vertAlign val="subscript"/>
        <sz val="10"/>
        <rFont val="Arial"/>
        <family val="2"/>
      </rPr>
      <t>0,L</t>
    </r>
  </si>
  <si>
    <t>Máxima capacidad de producción de metano del estiércol de la categoría de ganado “L” (m3 CH4/kg de VS materia seca) – Hoja de Trabajo XIV, Tabla XIV.B</t>
  </si>
  <si>
    <t>Factor de conversión de la densidad del metano, de m3 a kg (a 0°C y 1 atm de presión)</t>
  </si>
  <si>
    <t xml:space="preserve">Factor de Potencial de Calentamiento Globa al dioxido de carbono equivalente </t>
  </si>
  <si>
    <r>
      <t>VS</t>
    </r>
    <r>
      <rPr>
        <vertAlign val="subscript"/>
        <sz val="10"/>
        <rFont val="Arial"/>
        <family val="2"/>
      </rPr>
      <t>L</t>
    </r>
  </si>
  <si>
    <t xml:space="preserve">Excreción de sólidos volátiles en base al peso de materia seca (kg/animal/día) </t>
  </si>
  <si>
    <r>
      <t>VS</t>
    </r>
    <r>
      <rPr>
        <vertAlign val="subscript"/>
        <sz val="10"/>
        <rFont val="Arial"/>
        <family val="2"/>
      </rPr>
      <t>tabla</t>
    </r>
  </si>
  <si>
    <t>Excreción de sólidos volátiles de la tabla de consulta - Hoja de Trabajo XIV, Tabla XIV.C.</t>
  </si>
  <si>
    <r>
      <t>Mass</t>
    </r>
    <r>
      <rPr>
        <vertAlign val="subscript"/>
        <sz val="10"/>
        <rFont val="Arial"/>
        <family val="2"/>
      </rPr>
      <t>L</t>
    </r>
  </si>
  <si>
    <t>Masa animal promedio para la categoría de ganado “L” (kg) con datos específicos del sitio. Si no se cuentan con estos datos utilizar los valores de la Hoja de Trabajo XIV, Tabla XIV.B.</t>
  </si>
  <si>
    <r>
      <t>MTP</t>
    </r>
    <r>
      <rPr>
        <vertAlign val="subscript"/>
        <sz val="10"/>
        <rFont val="Arial"/>
        <family val="2"/>
      </rPr>
      <t>L</t>
    </r>
  </si>
  <si>
    <t>Masa típica promedio (kg) de la tabla de consulta - Hoja de Trabajo XIV, Tabla XIV.B.</t>
  </si>
  <si>
    <t xml:space="preserve">Emisiones de la Línea Base de Metano por categoría de ganado (L)  -Hoja de Trabajo VII, Sección VII.A    [Protocolo - Ecuación 5.2] </t>
  </si>
  <si>
    <r>
      <t>BE</t>
    </r>
    <r>
      <rPr>
        <vertAlign val="subscript"/>
        <sz val="10"/>
        <rFont val="Arial"/>
        <family val="2"/>
      </rPr>
      <t>CH4,L</t>
    </r>
  </si>
  <si>
    <r>
      <t>Total anual de emisiones de la línea base de metano por categoría de ganado “L”, expresado en toneladas métricas (MT) y bióxido de carbono equivalente (CO</t>
    </r>
    <r>
      <rPr>
        <vertAlign val="subscript"/>
        <sz val="10"/>
        <rFont val="Arial"/>
        <family val="2"/>
      </rPr>
      <t>2</t>
    </r>
    <r>
      <rPr>
        <sz val="10"/>
        <color theme="1"/>
        <rFont val="Arial"/>
        <family val="2"/>
      </rPr>
      <t>e)</t>
    </r>
  </si>
  <si>
    <r>
      <t>Total anual de emisiones de la línea base de metano de los sistemas de almacenamiento/tratamiento anaeróbicos “AS” por categoría de ganado “L”, expresado en toneladas méticas (MT) y bióxido de carbono equivalente (CO</t>
    </r>
    <r>
      <rPr>
        <vertAlign val="subscript"/>
        <sz val="10"/>
        <rFont val="Arial"/>
        <family val="2"/>
      </rPr>
      <t>2</t>
    </r>
    <r>
      <rPr>
        <sz val="10"/>
        <color theme="1"/>
        <rFont val="Arial"/>
        <family val="2"/>
      </rPr>
      <t>e)</t>
    </r>
  </si>
  <si>
    <r>
      <t>BE</t>
    </r>
    <r>
      <rPr>
        <vertAlign val="subscript"/>
        <sz val="10"/>
        <rFont val="Arial"/>
        <family val="2"/>
      </rPr>
      <t>CH4,non-AS</t>
    </r>
  </si>
  <si>
    <r>
      <t>Total anual de emisiones de la línea base de metano de los sistemas de almacenamiento/tratamiento no-anaeróbicos “non-AS”, expresado en toneladas métricas (MT) y bióxido de carbono equivalente (CO</t>
    </r>
    <r>
      <rPr>
        <vertAlign val="subscript"/>
        <sz val="10"/>
        <rFont val="Arial"/>
        <family val="2"/>
      </rPr>
      <t>2</t>
    </r>
    <r>
      <rPr>
        <sz val="10"/>
        <color theme="1"/>
        <rFont val="Arial"/>
        <family val="2"/>
      </rPr>
      <t>e)</t>
    </r>
  </si>
  <si>
    <t xml:space="preserve">Emisiones de la Línea Base de Metano por componente de metano (S)  -Hoja de Trabajo VII, Sección VII.B    [Protocolo - Ecuación 5.2] </t>
  </si>
  <si>
    <r>
      <t>BE</t>
    </r>
    <r>
      <rPr>
        <vertAlign val="subscript"/>
        <sz val="10"/>
        <rFont val="Arial"/>
        <family val="2"/>
      </rPr>
      <t>CH4,S</t>
    </r>
  </si>
  <si>
    <r>
      <t>Total anual de emisiones de la línea base de metano por componente del sistema de manejo del estiercol “S”, expresado en toneladas méticas (MT) y bióxido de carbono equivalente (CO</t>
    </r>
    <r>
      <rPr>
        <vertAlign val="subscript"/>
        <sz val="10"/>
        <rFont val="Arial"/>
        <family val="2"/>
      </rPr>
      <t>2</t>
    </r>
    <r>
      <rPr>
        <sz val="10"/>
        <color theme="1"/>
        <rFont val="Arial"/>
        <family val="2"/>
      </rPr>
      <t>e)</t>
    </r>
  </si>
  <si>
    <r>
      <t>Total anual de emisiones de la línea base de metano del componente del sistema de manejo del estiercol “S” por categoría de ganado “L”, expresado en toneladas méticas (MT) y bióxido de carbono equivalente (CO</t>
    </r>
    <r>
      <rPr>
        <vertAlign val="subscript"/>
        <sz val="10"/>
        <rFont val="Arial"/>
        <family val="2"/>
      </rPr>
      <t>2</t>
    </r>
    <r>
      <rPr>
        <sz val="10"/>
        <color theme="1"/>
        <rFont val="Arial"/>
        <family val="2"/>
      </rPr>
      <t>e)</t>
    </r>
  </si>
  <si>
    <t xml:space="preserve">Total de emisiones de la Línea Base de Metano - Hoja de trabajo VII, Sección VII.C.  [Protocolo - Ecuación 5.2] </t>
  </si>
  <si>
    <r>
      <t>BE</t>
    </r>
    <r>
      <rPr>
        <vertAlign val="subscript"/>
        <sz val="10"/>
        <rFont val="Arial"/>
        <family val="2"/>
      </rPr>
      <t>CH4</t>
    </r>
  </si>
  <si>
    <r>
      <t>Total anual de emisiones de la línea base de metano, expresado en bióxido de carbono equivalente (CO</t>
    </r>
    <r>
      <rPr>
        <vertAlign val="subscript"/>
        <sz val="10"/>
        <rFont val="Arial"/>
        <family val="2"/>
      </rPr>
      <t>2</t>
    </r>
    <r>
      <rPr>
        <sz val="10"/>
        <color theme="1"/>
        <rFont val="Arial"/>
        <family val="2"/>
      </rPr>
      <t>e)</t>
    </r>
  </si>
  <si>
    <r>
      <t>Total anual de emisiones de la línea base de metano de los sistemas de almacenamiento/tratamiento anaeróbicos, expresado en toneladas méticas (MT) y bióxido de carbono equivalente (CO</t>
    </r>
    <r>
      <rPr>
        <vertAlign val="subscript"/>
        <sz val="10"/>
        <rFont val="Arial"/>
        <family val="2"/>
      </rPr>
      <t>2</t>
    </r>
    <r>
      <rPr>
        <sz val="10"/>
        <color theme="1"/>
        <rFont val="Arial"/>
        <family val="2"/>
      </rPr>
      <t>e)</t>
    </r>
  </si>
  <si>
    <r>
      <t>Total anual de emisiones de la línea base de metano de los sistemas de almacenamiento/tratamiento no-anaeróbicos “non-AS”, expresado en bióxido de carbono equivalente (CO</t>
    </r>
    <r>
      <rPr>
        <vertAlign val="subscript"/>
        <sz val="10"/>
        <rFont val="Arial"/>
        <family val="2"/>
      </rPr>
      <t>2</t>
    </r>
    <r>
      <rPr>
        <sz val="10"/>
        <color theme="1"/>
        <rFont val="Arial"/>
        <family val="2"/>
      </rPr>
      <t>e)</t>
    </r>
  </si>
  <si>
    <t xml:space="preserve">Emisiones de Metano del Proyecto del Sistema de Control de Biogás (SCB) - Hoja de Trabajo VIII, Sección VIII.A.  [Protocolo - Ecuación 5.6] </t>
  </si>
  <si>
    <r>
      <t>PE</t>
    </r>
    <r>
      <rPr>
        <vertAlign val="subscript"/>
        <sz val="10"/>
        <rFont val="Arial"/>
        <family val="2"/>
      </rPr>
      <t>CH4,SCB</t>
    </r>
  </si>
  <si>
    <r>
      <t>Emisiones mensuales de metano del Sistema de Control de Biogás (SCB) consolidadas en forma anuañ, expresadas en toneladas métricas (MT) y bióxido de carbono equivalente (CO</t>
    </r>
    <r>
      <rPr>
        <vertAlign val="subscript"/>
        <sz val="10"/>
        <rFont val="Arial"/>
        <family val="2"/>
      </rPr>
      <t>2</t>
    </r>
    <r>
      <rPr>
        <sz val="10"/>
        <color theme="1"/>
        <rFont val="Arial"/>
        <family val="2"/>
      </rPr>
      <t>e/año)</t>
    </r>
  </si>
  <si>
    <r>
      <t>CH</t>
    </r>
    <r>
      <rPr>
        <vertAlign val="subscript"/>
        <sz val="10"/>
        <rFont val="Arial"/>
        <family val="2"/>
      </rPr>
      <t>4,meter</t>
    </r>
  </si>
  <si>
    <t>cantidad de metano recolectado y medido por mes (tCH4/mes)</t>
  </si>
  <si>
    <t>BCE</t>
  </si>
  <si>
    <t>Eficiencia de recolección de metano mensual del Sistema de Control de Biogás (%, como un decimal). El valor por defecto es 85%. Ver el pie de página 28 del Protocolo.</t>
  </si>
  <si>
    <r>
      <t>BDE</t>
    </r>
    <r>
      <rPr>
        <vertAlign val="subscript"/>
        <sz val="10"/>
        <rFont val="Arial"/>
        <family val="2"/>
      </rPr>
      <t>i,weighted</t>
    </r>
  </si>
  <si>
    <t>Eficiencia de destrucción de metano mensual del dispositivo de destrucción (%, como un decimal). En caso de que haya más de un dispositivo de destrucción funcionando en un determinado mes, se debe utilizar la eficiencia de destrucción promedio ponderada de todos los dispositivos de destrucción.</t>
  </si>
  <si>
    <r>
      <t>Cantidad de metano recolectado y medido por mes (tCH</t>
    </r>
    <r>
      <rPr>
        <vertAlign val="subscript"/>
        <sz val="10"/>
        <rFont val="Arial"/>
        <family val="2"/>
      </rPr>
      <t>4</t>
    </r>
    <r>
      <rPr>
        <sz val="10"/>
        <rFont val="Arial"/>
        <family val="2"/>
      </rPr>
      <t>/mes)</t>
    </r>
  </si>
  <si>
    <t>F</t>
  </si>
  <si>
    <r>
      <t>Flujo volumétrico de Biogás medido por mes (m</t>
    </r>
    <r>
      <rPr>
        <vertAlign val="superscript"/>
        <sz val="10"/>
        <rFont val="Arial"/>
        <family val="2"/>
      </rPr>
      <t>3</t>
    </r>
    <r>
      <rPr>
        <sz val="10"/>
        <rFont val="Arial"/>
        <family val="2"/>
      </rPr>
      <t>/mes)</t>
    </r>
  </si>
  <si>
    <r>
      <t>CH</t>
    </r>
    <r>
      <rPr>
        <vertAlign val="subscript"/>
        <sz val="10"/>
        <rFont val="Arial"/>
        <family val="2"/>
      </rPr>
      <t>4,conc</t>
    </r>
  </si>
  <si>
    <t>Concentración de metano del Biogás obtenida de la medición de concentración de metano más reciente (% como un decimal)</t>
  </si>
  <si>
    <r>
      <t>Densidad del gas metano (kgCH4/m</t>
    </r>
    <r>
      <rPr>
        <vertAlign val="superscript"/>
        <sz val="10"/>
        <rFont val="Arial"/>
        <family val="2"/>
      </rPr>
      <t>3</t>
    </r>
    <r>
      <rPr>
        <sz val="10"/>
        <rFont val="Arial"/>
        <family val="2"/>
      </rPr>
      <t>) a temperatura y presión estándar (1atm, 0°C)</t>
    </r>
  </si>
  <si>
    <t>P</t>
  </si>
  <si>
    <t>Presión del flujo de Biogás en atm</t>
  </si>
  <si>
    <t>T</t>
  </si>
  <si>
    <t>Temperatura del flujo de Biogás en K (Kelvin) (K = °C + 273.15)</t>
  </si>
  <si>
    <t>* Los términos (273.15/T) y (P/1) de arriba deberán omitirse si el medidor de flujo continuo se ajusta automáticamente a la temperatura y presión.</t>
  </si>
  <si>
    <t>Media promedio mensual de todos los dispositivos de destrucción utilizado en un mes (fracción)</t>
  </si>
  <si>
    <r>
      <t>BDE</t>
    </r>
    <r>
      <rPr>
        <vertAlign val="subscript"/>
        <sz val="10"/>
        <rFont val="Arial"/>
        <family val="2"/>
      </rPr>
      <t>DD</t>
    </r>
  </si>
  <si>
    <t>Eficiencia de destrucción de metano predeterminada de un dispositivo particular de destrucción 'DD'. Véase el Anexo B del Protocolo para las eficiencias de destrucción de predeterminado por dispositivo de destrucción.</t>
  </si>
  <si>
    <r>
      <t>F</t>
    </r>
    <r>
      <rPr>
        <vertAlign val="subscript"/>
        <sz val="10"/>
        <rFont val="Arial"/>
        <family val="2"/>
      </rPr>
      <t>i,DD</t>
    </r>
  </si>
  <si>
    <r>
      <t>Flujo mensual de biogás a un dispositivo de destrucción particular 'DD' (m</t>
    </r>
    <r>
      <rPr>
        <vertAlign val="superscript"/>
        <sz val="10"/>
        <rFont val="Arial"/>
        <family val="2"/>
      </rPr>
      <t>3</t>
    </r>
    <r>
      <rPr>
        <sz val="10"/>
        <rFont val="Arial"/>
        <family val="2"/>
      </rPr>
      <t>)</t>
    </r>
  </si>
  <si>
    <r>
      <t>F</t>
    </r>
    <r>
      <rPr>
        <vertAlign val="subscript"/>
        <sz val="10"/>
        <rFont val="Arial"/>
        <family val="2"/>
      </rPr>
      <t>i</t>
    </r>
  </si>
  <si>
    <r>
      <t>Total mensual de flujo volumétrico de biogás medido a todos los dispositivos de destrucción (m</t>
    </r>
    <r>
      <rPr>
        <vertAlign val="superscript"/>
        <sz val="10"/>
        <rFont val="Arial"/>
        <family val="2"/>
      </rPr>
      <t>3</t>
    </r>
    <r>
      <rPr>
        <sz val="10"/>
        <rFont val="Arial"/>
        <family val="2"/>
      </rPr>
      <t>)</t>
    </r>
  </si>
  <si>
    <t>Emisión de Metano por un Evento de Ventilación - Hoja de Trabajo IX [Protocolo Ecuación 5.7]</t>
  </si>
  <si>
    <r>
      <t>CH</t>
    </r>
    <r>
      <rPr>
        <vertAlign val="subscript"/>
        <sz val="10"/>
        <rFont val="Arial"/>
        <family val="2"/>
      </rPr>
      <t>4,vent,i</t>
    </r>
  </si>
  <si>
    <r>
      <t>Cantidad mensual de metano que es ventilado a la atmósfera debido a eventos de ventilación del SCB (MTCH</t>
    </r>
    <r>
      <rPr>
        <vertAlign val="subscript"/>
        <sz val="10"/>
        <rFont val="Arial"/>
        <family val="2"/>
      </rPr>
      <t>4</t>
    </r>
    <r>
      <rPr>
        <sz val="10"/>
        <color theme="1"/>
        <rFont val="Arial"/>
        <family val="2"/>
      </rPr>
      <t>)</t>
    </r>
  </si>
  <si>
    <r>
      <t>MS</t>
    </r>
    <r>
      <rPr>
        <vertAlign val="subscript"/>
        <sz val="10"/>
        <rFont val="Arial"/>
        <family val="2"/>
      </rPr>
      <t>SCB</t>
    </r>
  </si>
  <si>
    <r>
      <t>Almacenamiento máximo de biogás del sistema SCB (m</t>
    </r>
    <r>
      <rPr>
        <vertAlign val="superscript"/>
        <sz val="10"/>
        <rFont val="Arial"/>
        <family val="2"/>
      </rPr>
      <t>3</t>
    </r>
    <r>
      <rPr>
        <sz val="10"/>
        <rFont val="Arial"/>
        <family val="2"/>
      </rPr>
      <t>)</t>
    </r>
  </si>
  <si>
    <r>
      <t>F</t>
    </r>
    <r>
      <rPr>
        <vertAlign val="subscript"/>
        <sz val="10"/>
        <rFont val="Arial"/>
        <family val="2"/>
      </rPr>
      <t>pw</t>
    </r>
  </si>
  <si>
    <r>
      <t>El promedio total de flujo de biogás del digestor para toda la semana antes al evento ventilación (m</t>
    </r>
    <r>
      <rPr>
        <vertAlign val="superscript"/>
        <sz val="10"/>
        <rFont val="Arial"/>
        <family val="2"/>
      </rPr>
      <t>3</t>
    </r>
    <r>
      <rPr>
        <sz val="10"/>
        <rFont val="Arial"/>
        <family val="2"/>
      </rPr>
      <t>/día)</t>
    </r>
  </si>
  <si>
    <t>t</t>
  </si>
  <si>
    <t>El número de días del mes que el biogás es ventilado sin control desde el sistema SCB (puede ser una fracción) (días)</t>
  </si>
  <si>
    <r>
      <t>Emisiones de Metano del Proyecto del Estanque Efluente (EP) del SCB  - Hoja de Trabajo</t>
    </r>
    <r>
      <rPr>
        <b/>
        <i/>
        <u/>
        <sz val="12"/>
        <rFont val="Arial"/>
        <family val="2"/>
      </rPr>
      <t xml:space="preserve"> X, Sección X.A.  [Protocolo - Ecuación 5.8]</t>
    </r>
    <r>
      <rPr>
        <b/>
        <u/>
        <sz val="12"/>
        <rFont val="Arial"/>
        <family val="2"/>
      </rPr>
      <t xml:space="preserve"> </t>
    </r>
  </si>
  <si>
    <r>
      <t>PE</t>
    </r>
    <r>
      <rPr>
        <vertAlign val="subscript"/>
        <sz val="10"/>
        <rFont val="Arial"/>
        <family val="2"/>
      </rPr>
      <t>CH4,EP</t>
    </r>
  </si>
  <si>
    <r>
      <t>Emisiones de metano del Estanque Efluente “EP”, expresadas en toneladas métricas (MT) and dioxido de carbono equivalente (CO</t>
    </r>
    <r>
      <rPr>
        <vertAlign val="subscript"/>
        <sz val="10"/>
        <rFont val="Arial"/>
        <family val="2"/>
      </rPr>
      <t>2</t>
    </r>
    <r>
      <rPr>
        <sz val="10"/>
        <color theme="1"/>
        <rFont val="Arial"/>
        <family val="2"/>
      </rPr>
      <t>e)</t>
    </r>
  </si>
  <si>
    <r>
      <t>VS</t>
    </r>
    <r>
      <rPr>
        <vertAlign val="subscript"/>
        <sz val="10"/>
        <rFont val="Arial"/>
        <family val="2"/>
      </rPr>
      <t>ep</t>
    </r>
  </si>
  <si>
    <t>Sólidos volátiles hacia el estanque efluente (kg/día) – 30% del promedio diario de sólidos volátiles que ingresan en el digestor</t>
  </si>
  <si>
    <r>
      <t>B</t>
    </r>
    <r>
      <rPr>
        <vertAlign val="subscript"/>
        <sz val="10"/>
        <rFont val="Arial"/>
        <family val="2"/>
      </rPr>
      <t>o,ep</t>
    </r>
  </si>
  <si>
    <r>
      <t>Máxima capacidad de producción de metano (m</t>
    </r>
    <r>
      <rPr>
        <vertAlign val="superscript"/>
        <sz val="10"/>
        <rFont val="Arial"/>
        <family val="2"/>
      </rPr>
      <t>3</t>
    </r>
    <r>
      <rPr>
        <sz val="10"/>
        <color theme="1"/>
        <rFont val="Arial"/>
        <family val="2"/>
      </rPr>
      <t>CH</t>
    </r>
    <r>
      <rPr>
        <vertAlign val="subscript"/>
        <sz val="10"/>
        <rFont val="Arial"/>
        <family val="2"/>
      </rPr>
      <t>4</t>
    </r>
    <r>
      <rPr>
        <sz val="10"/>
        <color theme="1"/>
        <rFont val="Arial"/>
        <family val="2"/>
      </rPr>
      <t>/kg de VS materia seca)</t>
    </r>
  </si>
  <si>
    <t>Cantidad de días del año</t>
  </si>
  <si>
    <r>
      <t>Factor de conversión de m</t>
    </r>
    <r>
      <rPr>
        <vertAlign val="superscript"/>
        <sz val="10"/>
        <rFont val="Arial"/>
        <family val="2"/>
      </rPr>
      <t>3</t>
    </r>
    <r>
      <rPr>
        <sz val="10"/>
        <color theme="1"/>
        <rFont val="Arial"/>
        <family val="2"/>
      </rPr>
      <t xml:space="preserve"> to kg</t>
    </r>
  </si>
  <si>
    <r>
      <t>MCF</t>
    </r>
    <r>
      <rPr>
        <vertAlign val="subscript"/>
        <sz val="10"/>
        <rFont val="Arial"/>
        <family val="2"/>
      </rPr>
      <t>ep</t>
    </r>
  </si>
  <si>
    <t>Factor de conversión de metano (%) - Hoja de trabajo XIV, Tabla XIV.D. Los desarrolladores de proyectos deben utilizar el valor MCF del abono líquido para los estanques efluentes</t>
  </si>
  <si>
    <t xml:space="preserve">Emisiones de Metano del Proyecto de Fuentes Relacionadas con Sistemas de Control que no sean de Control de Biogás - Hoja de Trabajo X, Secciones XI.A &amp; XI.B. [Protocolo - Ecuación 5.9] </t>
  </si>
  <si>
    <r>
      <t>PE</t>
    </r>
    <r>
      <rPr>
        <vertAlign val="subscript"/>
        <sz val="10"/>
        <rFont val="Arial"/>
        <family val="2"/>
      </rPr>
      <t>CH4,n-BCS</t>
    </r>
  </si>
  <si>
    <r>
      <t>Metano de fuentes que se encuentran dentro de la categoría de tratamiento y almacenamiento de desechos pero que no pertenecen al SCB y el Estanque Efluente asociado (kgCH</t>
    </r>
    <r>
      <rPr>
        <vertAlign val="subscript"/>
        <sz val="10"/>
        <rFont val="Arial"/>
        <family val="2"/>
      </rPr>
      <t>4</t>
    </r>
    <r>
      <rPr>
        <sz val="10"/>
        <color theme="1"/>
        <rFont val="Arial"/>
        <family val="2"/>
      </rPr>
      <t>/año)</t>
    </r>
  </si>
  <si>
    <r>
      <t>EF</t>
    </r>
    <r>
      <rPr>
        <vertAlign val="subscript"/>
        <sz val="10"/>
        <rFont val="Arial"/>
        <family val="2"/>
      </rPr>
      <t>CH4,L</t>
    </r>
    <r>
      <rPr>
        <sz val="10"/>
        <color theme="1"/>
        <rFont val="Arial"/>
        <family val="2"/>
      </rPr>
      <t xml:space="preserve"> (nSCB)</t>
    </r>
  </si>
  <si>
    <r>
      <t>Factor de emisión para la población de ganado de fuentes no relacionadas con el sistema de control de biogás (kgCH4</t>
    </r>
    <r>
      <rPr>
        <sz val="10"/>
        <color theme="1"/>
        <rFont val="Arial"/>
        <family val="2"/>
      </rPr>
      <t xml:space="preserve">/año) </t>
    </r>
  </si>
  <si>
    <t>Población de categoría de ganado ‘L’</t>
  </si>
  <si>
    <r>
      <t>EF</t>
    </r>
    <r>
      <rPr>
        <vertAlign val="subscript"/>
        <sz val="10"/>
        <rFont val="Arial"/>
        <family val="2"/>
      </rPr>
      <t>CH4,L</t>
    </r>
    <r>
      <rPr>
        <sz val="10"/>
        <color theme="1"/>
        <rFont val="Arial"/>
        <family val="2"/>
      </rPr>
      <t>(nSCB)</t>
    </r>
  </si>
  <si>
    <t xml:space="preserve">Sólidos volátiles (VS) producidos por la categoría de ganado “L” con materia seca (kg/animal/día) - Ver el Cuadro 5.1 del Protocolo para obtener una guía sobre el uso de los valores VSL de la Hoja de Trabajo XIV, Tabla XIV.C.     </t>
  </si>
  <si>
    <r>
      <t>B</t>
    </r>
    <r>
      <rPr>
        <vertAlign val="subscript"/>
        <sz val="10"/>
        <rFont val="Arial"/>
        <family val="2"/>
      </rPr>
      <t>o,L</t>
    </r>
  </si>
  <si>
    <t>Máxima capacidad de producción de metano del estiércol de la categoría de ganado “L” (m3 CH4/kg de materia seca) - Hoja de Trabajo XIV, Tabla XIV.C.</t>
  </si>
  <si>
    <r>
      <t>Factor de conversión de m</t>
    </r>
    <r>
      <rPr>
        <vertAlign val="superscript"/>
        <sz val="10"/>
        <rFont val="Arial"/>
        <family val="2"/>
      </rPr>
      <t>3</t>
    </r>
    <r>
      <rPr>
        <sz val="10"/>
        <color theme="1"/>
        <rFont val="Arial"/>
        <family val="2"/>
      </rPr>
      <t xml:space="preserve"> a kg  (0°C, 1 atm) </t>
    </r>
  </si>
  <si>
    <r>
      <t>MCF</t>
    </r>
    <r>
      <rPr>
        <vertAlign val="subscript"/>
        <sz val="10"/>
        <rFont val="Arial"/>
        <family val="2"/>
      </rPr>
      <t>S</t>
    </r>
  </si>
  <si>
    <t>Factor de conversión del metano para el componente del sistema “S” (%)- Hoja de Trabajo XIV, Tabla XIV.D.</t>
  </si>
  <si>
    <r>
      <t>MS</t>
    </r>
    <r>
      <rPr>
        <vertAlign val="subscript"/>
        <sz val="10"/>
        <rFont val="Arial"/>
        <family val="2"/>
      </rPr>
      <t>L,S</t>
    </r>
  </si>
  <si>
    <t>Porcentaje de estiércol de la categoría de ganado “L” tratado en el componente “S” del sistema no-SCB (%)</t>
  </si>
  <si>
    <t xml:space="preserve">Total anual de emisiones de Metano del Proyecto - Hoja de Trabajo XI, Sección XII.A    [Protocolo - Ecuación 5.5] </t>
  </si>
  <si>
    <r>
      <t>PE</t>
    </r>
    <r>
      <rPr>
        <vertAlign val="subscript"/>
        <sz val="10"/>
        <rFont val="Arial"/>
        <family val="2"/>
      </rPr>
      <t>CH4</t>
    </r>
  </si>
  <si>
    <r>
      <t>Total anual de emisiones de metano del proyecto, expresado en toneladas métricas (MT) y bióxido de carbono equivalentes (CO</t>
    </r>
    <r>
      <rPr>
        <vertAlign val="subscript"/>
        <sz val="10"/>
        <rFont val="Arial"/>
        <family val="2"/>
      </rPr>
      <t>2</t>
    </r>
    <r>
      <rPr>
        <sz val="10"/>
        <color theme="1"/>
        <rFont val="Arial"/>
        <family val="2"/>
      </rPr>
      <t>e)</t>
    </r>
  </si>
  <si>
    <r>
      <t>Emisiones anuales de metano del Sistema de Control de Biogás (SCB), expresado en toneladas métricas (MT) y bióxido de carbono equivalentes (CO</t>
    </r>
    <r>
      <rPr>
        <vertAlign val="subscript"/>
        <sz val="10"/>
        <rFont val="Arial"/>
        <family val="2"/>
      </rPr>
      <t>2</t>
    </r>
    <r>
      <rPr>
        <sz val="10"/>
        <rFont val="Arial"/>
        <family val="2"/>
      </rPr>
      <t>e)</t>
    </r>
  </si>
  <si>
    <r>
      <t>PE</t>
    </r>
    <r>
      <rPr>
        <vertAlign val="subscript"/>
        <sz val="10"/>
        <rFont val="Arial"/>
        <family val="2"/>
      </rPr>
      <t>CH4,vent,i</t>
    </r>
  </si>
  <si>
    <r>
      <t>Emisiones anuales de metano por eventos de ventilación</t>
    </r>
    <r>
      <rPr>
        <sz val="10"/>
        <color theme="1"/>
        <rFont val="Arial"/>
        <family val="2"/>
      </rPr>
      <t>, expresado en toneladas métricas (MT) y bióxido de carbono equivalentes (CO</t>
    </r>
    <r>
      <rPr>
        <vertAlign val="subscript"/>
        <sz val="10"/>
        <color theme="1"/>
        <rFont val="Arial"/>
        <family val="2"/>
      </rPr>
      <t>2</t>
    </r>
    <r>
      <rPr>
        <sz val="10"/>
        <color theme="1"/>
        <rFont val="Arial"/>
        <family val="2"/>
      </rPr>
      <t>e)</t>
    </r>
  </si>
  <si>
    <r>
      <t>Emisiones anuales de metano del Estanque Efluente “EP” del SCB, expresado en toneladas métricas (MT) y bióxido de carbono equivalentes (CO</t>
    </r>
    <r>
      <rPr>
        <vertAlign val="subscript"/>
        <sz val="10"/>
        <rFont val="Arial"/>
        <family val="2"/>
      </rPr>
      <t>2</t>
    </r>
    <r>
      <rPr>
        <sz val="10"/>
        <rFont val="Arial"/>
        <family val="2"/>
      </rPr>
      <t>e)</t>
    </r>
  </si>
  <si>
    <r>
      <t>PE</t>
    </r>
    <r>
      <rPr>
        <vertAlign val="subscript"/>
        <sz val="10"/>
        <rFont val="Arial"/>
        <family val="2"/>
      </rPr>
      <t>CH4,nSCB</t>
    </r>
  </si>
  <si>
    <r>
      <t>Emisiones anuales de metano de fuentes de la categoría de tratamiento y almacenamiento de desechos que no sean el sistema de control de biogás ni el Estanque Efluente asociado “no-SCB”t, expresado en toneladas métricas (MT) y bióxido de carbono equivalentes (CO</t>
    </r>
    <r>
      <rPr>
        <vertAlign val="subscript"/>
        <sz val="10"/>
        <rFont val="Arial"/>
        <family val="2"/>
      </rPr>
      <t>2</t>
    </r>
    <r>
      <rPr>
        <sz val="10"/>
        <rFont val="Arial"/>
        <family val="2"/>
      </rPr>
      <t>e)</t>
    </r>
  </si>
  <si>
    <t xml:space="preserve">Cálculo de las Emisiones de Bióxido de Carbono - Hojas de Trabajo XIII, Secciones XIII.A. &amp; XIII.B.  [Protocolo - Ecuación 5.11] </t>
  </si>
  <si>
    <r>
      <t>CO</t>
    </r>
    <r>
      <rPr>
        <vertAlign val="subscript"/>
        <sz val="10"/>
        <rFont val="Arial"/>
        <family val="2"/>
      </rPr>
      <t>2,net</t>
    </r>
  </si>
  <si>
    <r>
      <t>Cambio neto en las emisiones antropogénicas de bióxido de carbono de las fuentes de combustión móvil y estacionaria resultantes de la actividad del proyecto (tCO</t>
    </r>
    <r>
      <rPr>
        <vertAlign val="subscript"/>
        <sz val="10"/>
        <rFont val="Arial"/>
        <family val="2"/>
      </rPr>
      <t>2</t>
    </r>
    <r>
      <rPr>
        <sz val="10"/>
        <rFont val="Arial"/>
        <family val="2"/>
      </rPr>
      <t>/año)</t>
    </r>
  </si>
  <si>
    <r>
      <t>BE</t>
    </r>
    <r>
      <rPr>
        <vertAlign val="subscript"/>
        <sz val="10"/>
        <rFont val="Arial"/>
        <family val="2"/>
      </rPr>
      <t>CO2MSC</t>
    </r>
  </si>
  <si>
    <r>
      <t>Total anual de emisiones de la línea base de bióxido de carbono de las fuentes de combustión móvil y estacionaria(tCO</t>
    </r>
    <r>
      <rPr>
        <vertAlign val="subscript"/>
        <sz val="10"/>
        <rFont val="Arial"/>
        <family val="2"/>
      </rPr>
      <t>2</t>
    </r>
    <r>
      <rPr>
        <sz val="10"/>
        <rFont val="Arial"/>
        <family val="2"/>
      </rPr>
      <t>/año)</t>
    </r>
  </si>
  <si>
    <r>
      <t>PE</t>
    </r>
    <r>
      <rPr>
        <vertAlign val="subscript"/>
        <sz val="10"/>
        <rFont val="Arial"/>
        <family val="2"/>
      </rPr>
      <t>CO2MSC</t>
    </r>
  </si>
  <si>
    <r>
      <t>Total anual de emisiones de bióxido de carbono del proyecto de las fuentes de combustión móvil y estacionaria (tCO</t>
    </r>
    <r>
      <rPr>
        <vertAlign val="subscript"/>
        <sz val="10"/>
        <rFont val="Arial"/>
        <family val="2"/>
      </rPr>
      <t>2</t>
    </r>
    <r>
      <rPr>
        <sz val="10"/>
        <rFont val="Arial"/>
        <family val="2"/>
      </rPr>
      <t>/año)</t>
    </r>
  </si>
  <si>
    <r>
      <t>CO</t>
    </r>
    <r>
      <rPr>
        <vertAlign val="subscript"/>
        <sz val="10"/>
        <rFont val="Arial"/>
        <family val="2"/>
      </rPr>
      <t>2,MSC</t>
    </r>
  </si>
  <si>
    <r>
      <t>Emisiones antropogénicas de bióxido de carbono (tCO</t>
    </r>
    <r>
      <rPr>
        <vertAlign val="subscript"/>
        <sz val="10"/>
        <rFont val="Arial"/>
        <family val="2"/>
      </rPr>
      <t>2</t>
    </r>
    <r>
      <rPr>
        <sz val="10"/>
        <rFont val="Arial"/>
        <family val="2"/>
      </rPr>
      <t>) de las fuentes de combustión móvil y estacionaria</t>
    </r>
  </si>
  <si>
    <r>
      <t>EF</t>
    </r>
    <r>
      <rPr>
        <vertAlign val="subscript"/>
        <sz val="10"/>
        <rFont val="Arial"/>
        <family val="2"/>
      </rPr>
      <t>CO2,e</t>
    </r>
  </si>
  <si>
    <r>
      <t>Factor de emisión 'e' para la electricidad utilizada (MTCO</t>
    </r>
    <r>
      <rPr>
        <vertAlign val="subscript"/>
        <sz val="10"/>
        <rFont val="Arial"/>
        <family val="2"/>
      </rPr>
      <t>2</t>
    </r>
    <r>
      <rPr>
        <sz val="10"/>
        <color theme="1"/>
        <rFont val="Arial"/>
        <family val="2"/>
      </rPr>
      <t>e/MWh)</t>
    </r>
  </si>
  <si>
    <r>
      <t>EF</t>
    </r>
    <r>
      <rPr>
        <vertAlign val="subscript"/>
        <sz val="10"/>
        <rFont val="Arial"/>
        <family val="2"/>
      </rPr>
      <t>CO2,f</t>
    </r>
  </si>
  <si>
    <t>Factor de emisión específico del combustible f (kg CO2/GJ) - Hoja de Trabajo XIV, Tabla XIV.E.</t>
  </si>
  <si>
    <r>
      <t>QF</t>
    </r>
    <r>
      <rPr>
        <vertAlign val="subscript"/>
        <sz val="10"/>
        <rFont val="Arial"/>
        <family val="2"/>
      </rPr>
      <t>c</t>
    </r>
  </si>
  <si>
    <t>Cantidad de combustible consumido para cada fuente de emisión móvil y estacionaria ‘c’ (GJ/año)</t>
  </si>
  <si>
    <t>Destrucción de Metano Medida - Calculada en Hoja de Trabajo VIII.A [Protocolo Ecuación 5.10]</t>
  </si>
  <si>
    <r>
      <t>CH</t>
    </r>
    <r>
      <rPr>
        <vertAlign val="subscript"/>
        <sz val="10"/>
        <rFont val="Arial"/>
        <family val="2"/>
      </rPr>
      <t>4,destroyed</t>
    </r>
  </si>
  <si>
    <r>
      <t>Cantidad total de metano recolectado y destruido (tCO</t>
    </r>
    <r>
      <rPr>
        <vertAlign val="subscript"/>
        <sz val="10"/>
        <rFont val="Arial"/>
        <family val="2"/>
      </rPr>
      <t>2</t>
    </r>
    <r>
      <rPr>
        <sz val="10"/>
        <color theme="1"/>
        <rFont val="Arial"/>
        <family val="2"/>
      </rPr>
      <t>e/yr) durante el período de reporte</t>
    </r>
  </si>
  <si>
    <r>
      <t>Cantidad total de metano recolectado y medido por mes</t>
    </r>
    <r>
      <rPr>
        <sz val="10"/>
        <color theme="1"/>
        <rFont val="Arial"/>
        <family val="2"/>
      </rPr>
      <t>.</t>
    </r>
    <r>
      <rPr>
        <b/>
        <sz val="10"/>
        <color theme="1"/>
        <rFont val="Arial"/>
        <family val="2"/>
      </rPr>
      <t xml:space="preserve"> </t>
    </r>
    <r>
      <rPr>
        <sz val="10"/>
        <color theme="1"/>
        <rFont val="Arial"/>
        <family val="2"/>
      </rPr>
      <t>Ver Ecuación 5.6 para saber cómo realizar el cálculo.</t>
    </r>
  </si>
  <si>
    <t>BDE</t>
  </si>
  <si>
    <t>Promedio mensual pesado de todos los dispositivos de destrucción utilizados en un mes. Ver Ecuación 5.6 para saber cómo realizar el cálculo.</t>
  </si>
  <si>
    <t>Factor del potencial de calentamiento global de metano a bióxido de carbono equivalente</t>
  </si>
  <si>
    <t>Hoja de Trabajo XV:  Baseline and Project Calculation Descriptions</t>
  </si>
  <si>
    <t>- Updated cells relating to Equation 5.3, Equation 5.4, Equation 5.5, and Equation 5.10 to reference the global warming potential of methane through a reference cell rather than having the value within the calculation of the cell.</t>
  </si>
  <si>
    <t>- Added a cell for the global warming potential value in XIV. Tablas de referencia so the value can be updated when new values are released.</t>
  </si>
  <si>
    <t>Metano / Methane</t>
  </si>
  <si>
    <t>Factor del potencial de calentamiento global de metano a bióxido de carbono equivalente / Global warming potential of methane as carbon dioxide equivalent</t>
  </si>
  <si>
    <t>Hoja de Trabajo II:  Resumen de Emisiones / Workseet II. Emissions Summary</t>
  </si>
  <si>
    <t>Leyenda / Legend:</t>
  </si>
  <si>
    <t>Verde / Green</t>
  </si>
  <si>
    <t>Azul / Blue</t>
  </si>
  <si>
    <t>Rosa / Pink</t>
  </si>
  <si>
    <t>Automáticamente extraído de otras hojas de cálculo / Automatically drawn from the other worksheets</t>
  </si>
  <si>
    <t>Cálculos automáticos / Automatic Calculations</t>
  </si>
  <si>
    <t>Resultados finales de cálculo / Final calculation results</t>
  </si>
  <si>
    <t>Nota para el usuario: Las fórmulas de cálculo y las descripciones se proporcionan en la sección "Descripción de cálculo". / Note to the user: Calculation formulas and descriptions are provided in the "Calculations Description Worksheet</t>
  </si>
  <si>
    <t>ID Proyecto en la Reserva / Reserve Project ID</t>
  </si>
  <si>
    <t>Fecha de inicio del proyecto / Reporting Period Start Date</t>
  </si>
  <si>
    <t>Nombre del Operador de la Granja / Name of the Farm Operator</t>
  </si>
  <si>
    <t>Estado / State</t>
  </si>
  <si>
    <t>País / County</t>
  </si>
  <si>
    <r>
      <t>Temperatura Anual Promedio (</t>
    </r>
    <r>
      <rPr>
        <vertAlign val="superscript"/>
        <sz val="10"/>
        <rFont val="Arial"/>
        <family val="2"/>
      </rPr>
      <t>o</t>
    </r>
    <r>
      <rPr>
        <sz val="12"/>
        <color theme="1"/>
        <rFont val="Calibri"/>
        <family val="2"/>
        <scheme val="minor"/>
      </rPr>
      <t>C)</t>
    </r>
    <r>
      <rPr>
        <sz val="10"/>
        <rFont val="Arial"/>
        <family val="2"/>
      </rPr>
      <t xml:space="preserve"> / Average Annual Temperature (</t>
    </r>
    <r>
      <rPr>
        <vertAlign val="superscript"/>
        <sz val="10"/>
        <rFont val="Arial"/>
        <family val="2"/>
      </rPr>
      <t>o</t>
    </r>
    <r>
      <rPr>
        <sz val="10"/>
        <rFont val="Arial"/>
        <family val="2"/>
      </rPr>
      <t>C)</t>
    </r>
  </si>
  <si>
    <t>Tamaño Total de la Granja (ha) / Total Farm Size</t>
  </si>
  <si>
    <t>Total de Población de la Granja / Total Farm Population</t>
  </si>
  <si>
    <t>ID de Proyecto en la Reserva / Reserve Project ID</t>
  </si>
  <si>
    <t>fecha de inicio del período de información / Reporting Period Start Date</t>
  </si>
  <si>
    <t>fecha de finalización del periodo de informe fecha / Reporting Period End Date</t>
  </si>
  <si>
    <t>Nota para el Usuario: Las fórmulas y descripción de cálculos se encuentran en la Hoja de Cálculo XV. / Note to User: The formulas and description of calculations can be found in spreadsheet XV.</t>
  </si>
  <si>
    <t>III.A.  Información General / General Information</t>
  </si>
  <si>
    <t>II.A.  Total de Emisiones de la Línea Base Modeladas / Total Modeled Baseline Emissions</t>
  </si>
  <si>
    <t>II.A.i. Total de Emisiones de la Línea Base Modeladas por Categoría de Ganado (L)  / Total Modeled Baseline Methane Emissions by Livestock Category (L)</t>
  </si>
  <si>
    <t>Categoría de ganado (L) / Livestock Category</t>
  </si>
  <si>
    <t>II.A.ii. Total de Emisiones de Línea Base de Metano Modeladas por los Componentes del Sistema de Manejo de Excretas (S) / Total Modeled Baseline Methane Emissions by Storage/Treatment Component</t>
  </si>
  <si>
    <t>II.A.iii.  Total de Emisiones de Metano de la Línea Base / Total Modeled Baseline Emissions</t>
  </si>
  <si>
    <r>
      <t>II.A.iv. Total de Emisiones de CO2 de la Línea Base CO</t>
    </r>
    <r>
      <rPr>
        <b/>
        <vertAlign val="subscript"/>
        <sz val="10"/>
        <rFont val="Arial"/>
        <family val="2"/>
      </rPr>
      <t xml:space="preserve">2(MSC) </t>
    </r>
    <r>
      <rPr>
        <b/>
        <sz val="10"/>
        <rFont val="Arial"/>
        <family val="2"/>
      </rPr>
      <t>(CO2e) / Total Baseline Carbon Dioxide Emissions</t>
    </r>
  </si>
  <si>
    <t>II.B. Total de Emisiones del Proyecto / Total Project Emissions</t>
  </si>
  <si>
    <t>II.B.i. Emisiones de Metano del Sistema de Control de Biogás (SCB) / Project Methane Emissions from the Biogas Control System</t>
  </si>
  <si>
    <t>IIB.ii. Emisión de Metano por un Evento de Ventilación / Methane Emissions from Venting Events</t>
  </si>
  <si>
    <t>II.B.iii. Emisiones de Metano del Estanque Efluente del sistema de Control del Biogás / Project Methane Emissions from Effluent Treatment</t>
  </si>
  <si>
    <t>II.B.iv.  Emisiones de Metano del Proyecto de Fuentes Relacionadas con Sistemas de Control que no sean de Control de Biogás / Project Methane Emissions from Non-BCS-Related Sources</t>
  </si>
  <si>
    <t>II.B.v. Total de Emisiones de Metano del Proyecto / Total Project Emissions</t>
  </si>
  <si>
    <r>
      <t>II.B.vi. Total de emisiones de Dioxido de Carbono del Proyecto CO</t>
    </r>
    <r>
      <rPr>
        <b/>
        <vertAlign val="subscript"/>
        <sz val="10"/>
        <rFont val="Arial"/>
        <family val="2"/>
      </rPr>
      <t xml:space="preserve">2(MSC) </t>
    </r>
    <r>
      <rPr>
        <b/>
        <sz val="10"/>
        <rFont val="Arial"/>
        <family val="2"/>
      </rPr>
      <t>(CO2e) / Total Project Carbon Dioxide Emissions</t>
    </r>
  </si>
  <si>
    <t>Nota: Las reducciones totales de metano (abajo) será igual al menor de los dos valores anteriores. / Note: Total methane emission reductions (below) will be equal to the lesser of the two values above.</t>
  </si>
  <si>
    <t>II.C. Comparación de las Reducciones de Metano Modeladas con la Cantidad Total de Metano Destruido 
/ Comparison of the Modeled Methane Reductions with the Total Amount of Methane Destroyed</t>
  </si>
  <si>
    <t>II.D. Total de Reducción de Emisiones (CH4 y CO2) / Total Emission Reductions</t>
  </si>
  <si>
    <t>PCG</t>
  </si>
  <si>
    <r>
      <t>If T</t>
    </r>
    <r>
      <rPr>
        <vertAlign val="subscript"/>
        <sz val="10"/>
        <rFont val="Arial"/>
        <family val="2"/>
      </rPr>
      <t>2</t>
    </r>
    <r>
      <rPr>
        <sz val="10"/>
        <color theme="1"/>
        <rFont val="Arial"/>
        <family val="2"/>
      </rPr>
      <t xml:space="preserve"> &lt; 5 °C then</t>
    </r>
    <r>
      <rPr>
        <i/>
        <sz val="10"/>
        <rFont val="Arial"/>
        <family val="2"/>
      </rPr>
      <t xml:space="preserve"> f</t>
    </r>
    <r>
      <rPr>
        <sz val="10"/>
        <color theme="1"/>
        <rFont val="Arial"/>
        <family val="2"/>
      </rPr>
      <t xml:space="preserve"> = 0.104; </t>
    </r>
    <r>
      <rPr>
        <sz val="10"/>
        <rFont val="Arial"/>
        <family val="2"/>
      </rPr>
      <t>If T2 &gt; 29.5 °C then f = 0.95</t>
    </r>
  </si>
  <si>
    <t>El VS del año anterior ha sido traído al año en curso? / Was the previous year's VS carried over to the current year?</t>
  </si>
  <si>
    <t>III.B.  Temperaturas anuales mensuales / Annual Monthly Temperatures</t>
  </si>
  <si>
    <r>
      <t>Introduzca las temperaturas medias ambientales de cada mes.</t>
    </r>
    <r>
      <rPr>
        <sz val="10"/>
        <color rgb="FFFF0000"/>
        <rFont val="Arial"/>
        <family val="2"/>
      </rPr>
      <t xml:space="preserve"> Introduzca</t>
    </r>
    <r>
      <rPr>
        <b/>
        <sz val="10"/>
        <color rgb="FFFF0000"/>
        <rFont val="Arial"/>
        <family val="2"/>
      </rPr>
      <t xml:space="preserve"> un 1 en la columna D por cada mes que usted está reportando reducciones de emisiones, e ingresar un 0 por cada mes que no está reportando.</t>
    </r>
    <r>
      <rPr>
        <sz val="10"/>
        <color rgb="FFFF0000"/>
        <rFont val="Arial"/>
        <family val="2"/>
      </rPr>
      <t xml:space="preserve"> </t>
    </r>
    <r>
      <rPr>
        <sz val="10"/>
        <rFont val="Arial"/>
        <family val="2"/>
      </rPr>
      <t>Si le faltan los datos de flujo de biogás durante cualquier mes que está reportando, introduzca el número de días (puede ser una fracción) en la columna F.</t>
    </r>
    <r>
      <rPr>
        <sz val="10"/>
        <color rgb="FFFF0000"/>
        <rFont val="Arial"/>
        <family val="2"/>
      </rPr>
      <t xml:space="preserve"> Esto no es para ser utilizado para eventos de ventilación</t>
    </r>
    <r>
      <rPr>
        <vertAlign val="superscript"/>
        <sz val="10"/>
        <color rgb="FFFF0000"/>
        <rFont val="Arial"/>
        <family val="2"/>
      </rPr>
      <t>1</t>
    </r>
    <r>
      <rPr>
        <sz val="10"/>
        <color rgb="FFFF0000"/>
        <rFont val="Arial"/>
        <family val="2"/>
      </rPr>
      <t xml:space="preserve">. / </t>
    </r>
    <r>
      <rPr>
        <sz val="10"/>
        <rFont val="Arial"/>
        <family val="2"/>
      </rPr>
      <t xml:space="preserve">Enter the average ambient temperatures for each month below. </t>
    </r>
    <r>
      <rPr>
        <sz val="10"/>
        <color rgb="FFFF0000"/>
        <rFont val="Arial"/>
        <family val="2"/>
      </rPr>
      <t>Put 1 in column D for each month that you are reporting emission reductions, and put 0 for each month you are not reporting</t>
    </r>
    <r>
      <rPr>
        <sz val="10"/>
        <rFont val="Arial"/>
        <family val="2"/>
      </rPr>
      <t>. If your reporting period begins or ends mid-month, or if you are missing biogas flow data during any month you are reporting, enter the number of days (may be a fraction) in column F.</t>
    </r>
    <r>
      <rPr>
        <sz val="10"/>
        <color rgb="FFFF0000"/>
        <rFont val="Arial"/>
        <family val="2"/>
      </rPr>
      <t xml:space="preserve"> This is not to be used for venting events.</t>
    </r>
  </si>
  <si>
    <t>Enero / January</t>
  </si>
  <si>
    <t>Febrero / February</t>
  </si>
  <si>
    <t>Marzo / March</t>
  </si>
  <si>
    <t>Abril / April</t>
  </si>
  <si>
    <t>Mayo / May</t>
  </si>
  <si>
    <t>Junio / June</t>
  </si>
  <si>
    <t>Julio / July</t>
  </si>
  <si>
    <t>Agosto / August</t>
  </si>
  <si>
    <t>Septiembre / September</t>
  </si>
  <si>
    <t>Octubre / October</t>
  </si>
  <si>
    <t>Noviembre / November</t>
  </si>
  <si>
    <t>Diciembre / December</t>
  </si>
  <si>
    <r>
      <t>Reportando este mes?</t>
    </r>
    <r>
      <rPr>
        <b/>
        <vertAlign val="superscript"/>
        <sz val="10"/>
        <rFont val="Arial"/>
        <family val="2"/>
      </rPr>
      <t>2</t>
    </r>
    <r>
      <rPr>
        <b/>
        <sz val="10"/>
        <rFont val="Arial"/>
        <family val="2"/>
      </rPr>
      <t xml:space="preserve">
Reporting this month?
(1 para sí, 0 para no)</t>
    </r>
  </si>
  <si>
    <t>Días por mes / Days per month</t>
  </si>
  <si>
    <r>
      <t>Días que faltan datos de flujo de biogás (que no sean eventos de ventilación)</t>
    </r>
    <r>
      <rPr>
        <b/>
        <vertAlign val="superscript"/>
        <sz val="10"/>
        <rFont val="Arial"/>
        <family val="2"/>
      </rPr>
      <t>2</t>
    </r>
    <r>
      <rPr>
        <b/>
        <sz val="10"/>
        <rFont val="Arial"/>
        <family val="2"/>
      </rPr>
      <t xml:space="preserve">
Days missing biogas flow data (other than venting events)</t>
    </r>
  </si>
  <si>
    <t>Días de reporte
Days Reporting</t>
  </si>
  <si>
    <t>Total # de días de reporte / Total # of reporting days:</t>
  </si>
  <si>
    <r>
      <rPr>
        <vertAlign val="superscript"/>
        <sz val="10"/>
        <rFont val="Arial"/>
        <family val="2"/>
      </rPr>
      <t>1</t>
    </r>
    <r>
      <rPr>
        <sz val="10"/>
        <rFont val="Arial"/>
        <family val="2"/>
      </rPr>
      <t xml:space="preserve"> Aunque no es común bajo la operación de digestor normal, es posible que un evento de ventilación pueda ocurrir debido a una falla catastrófica de materiales de cubierta de digestor, el buque digestor o el sistema recolector de gas.  / Although not common under normal digester operation, it is possible that a venting event could occur due to catasrophic failure of digester cover materials, the digester vessel or the gas collection system</t>
    </r>
  </si>
  <si>
    <r>
      <rPr>
        <vertAlign val="superscript"/>
        <sz val="10"/>
        <rFont val="Arial"/>
        <family val="2"/>
      </rPr>
      <t>2.</t>
    </r>
    <r>
      <rPr>
        <sz val="10"/>
        <rFont val="Arial"/>
        <family val="2"/>
      </rPr>
      <t xml:space="preserve"> Ver Anexo D del Protocolo para determinar si es posible utilizar la metodología Substitución de Datos y Fallos en la Calibración los días que faltan datos de flujo de biogás cuando la integridad de datos se ve comprometida ya sea por la falta de datos puntales o por una falla en la calibración.  / See Appendix D of the protocol to determine if it is possible to use the Data Substituiton and Calibration Failure methodology on days with missing biogas flow data when data integrity is compromised either by missing point data or calibration failure</t>
    </r>
  </si>
  <si>
    <t>III.C.  Categoría de Ganado / Cattle Category</t>
  </si>
  <si>
    <t>Enumerar las categorías de ganado específicos del sitio y la masa media correspondiente en los campos amarillos. Haga una lista del tipo de ganado por orden de dominancia (es decir, la categoría con la mayor población debe aparecer en primer lugar). Si cuenta con los datos de la masa animal promedio para la categoría de ganado “L”, ingrese los valores en la Columna C de la siguiente tabla. Si no cuenta con los datos, se usarán automáticamente los valores por defecto de la masa de media típica promedio (MTP) de la Hoja de Trabajo XIV, Tabla XIV.B. / List the site-specific livestock categories and the corresponding average mass in the yellow fields. List the livestock type in order of dominance (i.e., the category with the largest population should be listed first). If you have the average animal mass data for livestock category "L", enter the values in Column C of the following table. If you do not have the data, the default values of the average typical mean mass (MTP) from Worksheet XIV, Table XIV.B will be used automatically. 	
Translated with www.DeepL.com/Translator (free version)</t>
  </si>
  <si>
    <t>Categoría(s) de Ganado / Cattle Categories</t>
  </si>
  <si>
    <t>Identificador unico / Unique identifier</t>
  </si>
  <si>
    <t>Mes / Month</t>
  </si>
  <si>
    <t>Componente de almacenamiento / Storage component (S)</t>
  </si>
  <si>
    <t xml:space="preserve">¿El medidor de flujo continuo corrige internamente la temperatura y la presión de las lecturas de biogás a a condiciones estándares de 0 ° C y 1 atm? Seleccione Sí o No en la celda D73. / Does the continuous flow meter internally correct the temperature and pressure of the biogas readings to standard conditions of 0°C and 1 atm? Select Yes or No in cell D72.	</t>
  </si>
  <si>
    <t>¿Su sistema de control de monitoreo proporciona la concentración de metano de manera continua? Seleccione Sí o No en la celda D66. / Does your monitoring control system provide methane concentration on a continuous basis? Select Yes or No in cell D66.</t>
  </si>
  <si>
    <r>
      <t xml:space="preserve">Factores de conversion de metano por zona climatica para sistemas de manejo de estiercol
</t>
    </r>
    <r>
      <rPr>
        <b/>
        <i/>
        <sz val="9"/>
        <color rgb="FFFFFFFF"/>
        <rFont val="Arial"/>
        <family val="2"/>
      </rPr>
      <t>Methane Conversion Factors by Climate Zone for Manure Management Systems</t>
    </r>
  </si>
  <si>
    <r>
      <t xml:space="preserve">
Sistema</t>
    </r>
    <r>
      <rPr>
        <b/>
        <vertAlign val="superscript"/>
        <sz val="9"/>
        <color rgb="FF000000"/>
        <rFont val="Arial"/>
        <family val="2"/>
      </rPr>
      <t xml:space="preserve">a
</t>
    </r>
    <r>
      <rPr>
        <b/>
        <i/>
        <sz val="9"/>
        <color rgb="FF000000"/>
        <rFont val="Arial"/>
        <family val="2"/>
      </rPr>
      <t>System</t>
    </r>
  </si>
  <si>
    <r>
      <t xml:space="preserve">FCM por zona climatica
</t>
    </r>
    <r>
      <rPr>
        <b/>
        <i/>
        <sz val="9"/>
        <color rgb="FF000000"/>
        <rFont val="Arial"/>
        <family val="2"/>
      </rPr>
      <t>MCF by climate zone</t>
    </r>
  </si>
  <si>
    <r>
      <t xml:space="preserve">Fuente y Commentarios
</t>
    </r>
    <r>
      <rPr>
        <b/>
        <i/>
        <sz val="9"/>
        <color rgb="FF000000"/>
        <rFont val="Arial"/>
        <family val="2"/>
      </rPr>
      <t>Source and Comments</t>
    </r>
  </si>
  <si>
    <r>
      <t xml:space="preserve">Fresco
</t>
    </r>
    <r>
      <rPr>
        <b/>
        <i/>
        <sz val="9"/>
        <color rgb="FF000000"/>
        <rFont val="Arial"/>
        <family val="2"/>
      </rPr>
      <t>Cool</t>
    </r>
  </si>
  <si>
    <r>
      <t xml:space="preserve">Templado
</t>
    </r>
    <r>
      <rPr>
        <b/>
        <i/>
        <sz val="9"/>
        <color rgb="FF000000"/>
        <rFont val="Arial"/>
        <family val="2"/>
      </rPr>
      <t>Temperate</t>
    </r>
  </si>
  <si>
    <r>
      <t>Calido</t>
    </r>
    <r>
      <rPr>
        <b/>
        <i/>
        <sz val="9"/>
        <color rgb="FF000000"/>
        <rFont val="Arial"/>
        <family val="2"/>
      </rPr>
      <t xml:space="preserve">
Warm</t>
    </r>
  </si>
  <si>
    <t>Fresco Templado Humedo</t>
  </si>
  <si>
    <t xml:space="preserve">Fresco Templado Seco </t>
  </si>
  <si>
    <t xml:space="preserve">Boreal 
Húmedo </t>
  </si>
  <si>
    <t>Boreal Seco</t>
  </si>
  <si>
    <t xml:space="preserve">Cálido Templado Húmedo </t>
  </si>
  <si>
    <t xml:space="preserve">Cálido 
Templado Seco </t>
  </si>
  <si>
    <r>
      <t>Montaña tropical</t>
    </r>
    <r>
      <rPr>
        <sz val="9"/>
        <color rgb="FF000000"/>
        <rFont val="Arial"/>
        <family val="2"/>
      </rPr>
      <t> </t>
    </r>
  </si>
  <si>
    <t xml:space="preserve">Tropical 
Húmedo </t>
  </si>
  <si>
    <t xml:space="preserve">Tropical 
Seco </t>
  </si>
  <si>
    <t>Cool Temperate Moist</t>
  </si>
  <si>
    <t>Cool Temperate Dry</t>
  </si>
  <si>
    <t>Boreal Moist</t>
  </si>
  <si>
    <t>Boreal Dry</t>
  </si>
  <si>
    <t>Warm Temperate Moist</t>
  </si>
  <si>
    <t>Warm Temperate Dry</t>
  </si>
  <si>
    <t>Tropical Montane</t>
  </si>
  <si>
    <t>Tropical Wet</t>
  </si>
  <si>
    <t>Tropical Moist</t>
  </si>
  <si>
    <t>Tropical Dry</t>
  </si>
  <si>
    <r>
      <t xml:space="preserve">Pasto/Campo/Prado 
</t>
    </r>
    <r>
      <rPr>
        <i/>
        <sz val="9"/>
        <color rgb="FF000000"/>
        <rFont val="Arial"/>
        <family val="2"/>
      </rPr>
      <t>Pasture/Range/Paddock</t>
    </r>
  </si>
  <si>
    <r>
      <t xml:space="preserve">Propagación diaria 
</t>
    </r>
    <r>
      <rPr>
        <i/>
        <sz val="9"/>
        <color rgb="FF000000"/>
        <rFont val="Arial"/>
        <family val="2"/>
      </rPr>
      <t>Daily spread</t>
    </r>
  </si>
  <si>
    <t>Hashimoto &amp; Steed (1993)</t>
  </si>
  <si>
    <r>
      <t xml:space="preserve">Almacenamiento sólido 
</t>
    </r>
    <r>
      <rPr>
        <i/>
        <sz val="9"/>
        <color rgb="FF000000"/>
        <rFont val="Arial"/>
        <family val="2"/>
      </rPr>
      <t>Solid storage</t>
    </r>
  </si>
  <si>
    <r>
      <t xml:space="preserve">Almacenamiento sólido - Cubierto/compactado 
</t>
    </r>
    <r>
      <rPr>
        <i/>
        <sz val="9"/>
        <color rgb="FF000000"/>
        <rFont val="Arial"/>
        <family val="2"/>
      </rPr>
      <t>Solid storage - Covered/compacted</t>
    </r>
  </si>
  <si>
    <r>
      <t xml:space="preserve">Almacenamiento sólido - Agente de carga adicional </t>
    </r>
    <r>
      <rPr>
        <i/>
        <sz val="9"/>
        <color rgb="FF000000"/>
        <rFont val="Arial"/>
        <family val="2"/>
      </rPr>
      <t xml:space="preserve">
Solid storage - Bulking agent additional</t>
    </r>
  </si>
  <si>
    <r>
      <t xml:space="preserve">Almacenamiento sólido - Aditivos 
</t>
    </r>
    <r>
      <rPr>
        <i/>
        <sz val="9"/>
        <color rgb="FF000000"/>
        <rFont val="Arial"/>
        <family val="2"/>
      </rPr>
      <t>Solid storage - Additives</t>
    </r>
  </si>
  <si>
    <r>
      <t xml:space="preserve">Estiércol de ave con y sin cama 
</t>
    </r>
    <r>
      <rPr>
        <i/>
        <sz val="9"/>
        <color rgb="FF000000"/>
        <rFont val="Arial"/>
        <family val="2"/>
      </rPr>
      <t>Poultry manure with and without litter</t>
    </r>
  </si>
  <si>
    <r>
      <t xml:space="preserve">Tratamiento aeróbico 
</t>
    </r>
    <r>
      <rPr>
        <i/>
        <sz val="9"/>
        <color rgb="FF000000"/>
        <rFont val="Arial"/>
        <family val="2"/>
      </rPr>
      <t>Aerobic treatment</t>
    </r>
  </si>
  <si>
    <r>
      <t xml:space="preserve">lote seco 
</t>
    </r>
    <r>
      <rPr>
        <i/>
        <sz val="9"/>
        <color rgb="FF000000"/>
        <rFont val="Arial"/>
        <family val="2"/>
      </rPr>
      <t>Dry lot</t>
    </r>
  </si>
  <si>
    <r>
      <t xml:space="preserve">Almacenamiento de líquidos/lodos y pozos debajo de confinamientos de animales 
</t>
    </r>
    <r>
      <rPr>
        <i/>
        <sz val="9"/>
        <color rgb="FF000000"/>
        <rFont val="Arial"/>
        <family val="2"/>
      </rPr>
      <t>Liquid/Slurry, and Pit storage below animal confinements</t>
    </r>
  </si>
  <si>
    <r>
      <t xml:space="preserve">1 mes 
1 </t>
    </r>
    <r>
      <rPr>
        <i/>
        <sz val="9"/>
        <color rgb="FF000000"/>
        <rFont val="Arial"/>
        <family val="2"/>
      </rPr>
      <t>month</t>
    </r>
  </si>
  <si>
    <r>
      <t xml:space="preserve">3 meses
3 </t>
    </r>
    <r>
      <rPr>
        <i/>
        <sz val="9"/>
        <color rgb="FF000000"/>
        <rFont val="Arial"/>
        <family val="2"/>
      </rPr>
      <t>month</t>
    </r>
  </si>
  <si>
    <r>
      <t xml:space="preserve">4 meses
4 </t>
    </r>
    <r>
      <rPr>
        <i/>
        <sz val="9"/>
        <color rgb="FF000000"/>
        <rFont val="Arial"/>
        <family val="2"/>
      </rPr>
      <t>month</t>
    </r>
  </si>
  <si>
    <r>
      <t xml:space="preserve">6 meses
6 </t>
    </r>
    <r>
      <rPr>
        <i/>
        <sz val="9"/>
        <color rgb="FF000000"/>
        <rFont val="Arial"/>
        <family val="2"/>
      </rPr>
      <t>month</t>
    </r>
    <r>
      <rPr>
        <sz val="9"/>
        <color rgb="FF000000"/>
        <rFont val="Arial"/>
        <family val="2"/>
      </rPr>
      <t xml:space="preserve"> </t>
    </r>
  </si>
  <si>
    <r>
      <t xml:space="preserve">12 meses
12 </t>
    </r>
    <r>
      <rPr>
        <i/>
        <sz val="9"/>
        <color rgb="FF000000"/>
        <rFont val="Arial"/>
        <family val="2"/>
      </rPr>
      <t>month</t>
    </r>
  </si>
  <si>
    <r>
      <t xml:space="preserve">Laguna anaeróbica descubierta 
</t>
    </r>
    <r>
      <rPr>
        <i/>
        <sz val="9"/>
        <color rgb="FF000000"/>
        <rFont val="Arial"/>
        <family val="2"/>
      </rPr>
      <t>Uncovered anaerobic lagoon</t>
    </r>
  </si>
  <si>
    <r>
      <t xml:space="preserve">Digestor anaeróbico 
</t>
    </r>
    <r>
      <rPr>
        <i/>
        <sz val="9"/>
        <color rgb="FF000000"/>
        <rFont val="Arial"/>
        <family val="2"/>
      </rPr>
      <t>Anaerobic digester</t>
    </r>
  </si>
  <si>
    <t xml:space="preserve">Baja fuga, Almacenamiento hermético de alta calidad, mejor industrial completo tecnología </t>
  </si>
  <si>
    <t xml:space="preserve">Low leakage, High quality gastight storage, best complete industrial  technology </t>
  </si>
  <si>
    <t xml:space="preserve">Baja fuga, Tecnología industrial de alta calidad, tecnología de almacenamiento hermético de baja calidad </t>
  </si>
  <si>
    <t>Low leakage, High quality industrial technology, low quality gastight storage technology</t>
  </si>
  <si>
    <t xml:space="preserve">Baja fuga, Tecnología industrial de alta calidad, almacenamiento abierto </t>
  </si>
  <si>
    <t>Low leakage, High quality industrial technology, open storage</t>
  </si>
  <si>
    <t xml:space="preserve">Alta fuga, tecnología de baja calidad, tecnología de almacenamiento hermético de alta calidad </t>
  </si>
  <si>
    <t>High leakage, low quality technology, high quality gastight storage technology</t>
  </si>
  <si>
    <t xml:space="preserve">Alta fuga, tecnología de baja calidad, tecnología de almacenamiento hermético de baja calidad </t>
  </si>
  <si>
    <t>High leakage, low quality technology, low quality gastight storage technology</t>
  </si>
  <si>
    <t xml:space="preserve">Alta fuga, tecnología de baja calidad, almacenamiento abierto </t>
  </si>
  <si>
    <t>High leakage, low quality technology, open storage</t>
  </si>
  <si>
    <r>
      <t xml:space="preserve">Quemado por combustible 
</t>
    </r>
    <r>
      <rPr>
        <i/>
        <sz val="9"/>
        <color rgb="FF000000"/>
        <rFont val="Arial"/>
        <family val="2"/>
      </rPr>
      <t>Burned for fuel</t>
    </r>
  </si>
  <si>
    <r>
      <t xml:space="preserve">Camas profundas para bovinos y porcinos 
</t>
    </r>
    <r>
      <rPr>
        <i/>
        <sz val="9"/>
        <color rgb="FF000000"/>
        <rFont val="Arial"/>
        <family val="2"/>
      </rPr>
      <t>Cattle and Swine deep bedding</t>
    </r>
  </si>
  <si>
    <r>
      <t xml:space="preserve">&lt; 1 mes
</t>
    </r>
    <r>
      <rPr>
        <i/>
        <sz val="9"/>
        <color rgb="FF000000"/>
        <rFont val="Arial"/>
        <family val="2"/>
      </rPr>
      <t>&lt; 1 month</t>
    </r>
  </si>
  <si>
    <t>&gt; 1 mes
&gt; 1 month</t>
  </si>
  <si>
    <r>
      <t xml:space="preserve">Compostaje - En recipiente 
</t>
    </r>
    <r>
      <rPr>
        <i/>
        <sz val="9"/>
        <color rgb="FF000000"/>
        <rFont val="Arial"/>
        <family val="2"/>
      </rPr>
      <t>Composting - In-vessel</t>
    </r>
  </si>
  <si>
    <r>
      <t xml:space="preserve">Compostaje - Pila estática 
</t>
    </r>
    <r>
      <rPr>
        <i/>
        <sz val="9"/>
        <color rgb="FF000000"/>
        <rFont val="Arial"/>
        <family val="2"/>
      </rPr>
      <t>Composting - Static pile</t>
    </r>
  </si>
  <si>
    <r>
      <t xml:space="preserve">Compostaje - Montón intensivo 
</t>
    </r>
    <r>
      <rPr>
        <i/>
        <sz val="9"/>
        <color rgb="FF000000"/>
        <rFont val="Arial"/>
        <family val="2"/>
      </rPr>
      <t>Composting - Intesive windrow</t>
    </r>
  </si>
  <si>
    <r>
      <t xml:space="preserve">Compostaje: hilera pasiva (volteo poco frecuente) 
</t>
    </r>
    <r>
      <rPr>
        <i/>
        <sz val="9"/>
        <color rgb="FF000000"/>
        <rFont val="Arial"/>
        <family val="2"/>
      </rPr>
      <t>Composting - Passive windrow (infrequent turning)</t>
    </r>
  </si>
  <si>
    <r>
      <t xml:space="preserve">Los FCM de praderas y potreros siempre deben usarse junto con un valor de B0 de 0,19 m3 de CH4/kg de VS excretado para mantener la coherencia con los datos de la versión actualizada de Cai et al. (2017) base de datos (consulte el Anexo 10B.6 de las Directrices del IPCC de 2019 para los inventarios de gases de efecto invernadero de 2006) 
</t>
    </r>
    <r>
      <rPr>
        <i/>
        <sz val="9"/>
        <color rgb="FF000000"/>
        <rFont val="Arial"/>
        <family val="2"/>
      </rPr>
      <t>Pasture Range and Paddock MCFs must always be used in conjunction with a B0 value of 0.19 m</t>
    </r>
    <r>
      <rPr>
        <i/>
        <vertAlign val="superscript"/>
        <sz val="9"/>
        <color rgb="FF000000"/>
        <rFont val="Arial"/>
        <family val="2"/>
      </rPr>
      <t>3</t>
    </r>
    <r>
      <rPr>
        <i/>
        <sz val="9"/>
        <color rgb="FF000000"/>
        <rFont val="Arial"/>
        <family val="2"/>
      </rPr>
      <t xml:space="preserve"> CH</t>
    </r>
    <r>
      <rPr>
        <i/>
        <vertAlign val="subscript"/>
        <sz val="9"/>
        <color rgb="FF000000"/>
        <rFont val="Arial"/>
        <family val="2"/>
      </rPr>
      <t>4</t>
    </r>
    <r>
      <rPr>
        <i/>
        <sz val="9"/>
        <color rgb="FF000000"/>
        <rFont val="Arial"/>
        <family val="2"/>
      </rPr>
      <t>/kg of VS excreted to maintain consistency with the data in updated version of Cai et al. (2017) database (see Annex 10B.6 of the IPCC 2019 Refinement to the 2006 IPCC Guidelines for Greenhouse Gas Inventories)</t>
    </r>
  </si>
  <si>
    <r>
      <t xml:space="preserve">Las fuentes y los supuestos para calcular los valores MCF para las categorías de almacenamiento sólido y el compostaje (pila estática y pilas pasivas) se detallan en el Anexo 10B.7 del perfeccionamiento del IPCC de 2019 de las Directrices del IPCC de 2006 para los inventarios de gases de efecto invernadero. Juicio de expertos basado en IPCC (2006) y actualización respaldada por Pardo et al. (2015). Las emisiones en un clima templado pueden duplicarse en relación con un clima frío.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based on IPCC (2006) and update supported by Pardo et al. (2015). Emissions in temperate climate can be double relative to a cool climate.</t>
    </r>
  </si>
  <si>
    <r>
      <t xml:space="preserve">Las fuentes y suposiciones para calcular los valores de MCF para las categorías de almacenamiento de sólidos y compostaje (pilas estáticas y pilas pasivas) se detallan en el Anexo 10B.7. del perfeccionamiento del IPCC de 2019 a las Directrices del IPCC de 2006 para los inventarios de gases de efecto invernadero. Juicio de expertos basado en Pardo et al., (2015). Emisiones en el mismo rango que el almacenamiento sólido.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based on Pardo et al., (2015). Emissions in the same range as solid storage.</t>
    </r>
  </si>
  <si>
    <r>
      <t xml:space="preserve">Las fuentes y suposiciones para calcular los valores de MCF para las categorías de almacenamiento de sólidos y compostaje (pilas estáticas y pilas pasivas) se detallan en el Anexo 10B.7. del perfeccionamiento del IPCC de 2019 a las Directrices del IPCC de 2006 para los inventarios de gases de efecto invernadero. Juicio de expertos basado en Pardo et al. (2015). Reducción estimada del 75% debido a la adición de agente de carga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based on Pardo et al. (2015). Estimated reduction of 75% due to bulking agent addition</t>
    </r>
  </si>
  <si>
    <r>
      <t xml:space="preserve">Las fuentes y los supuestos para calcular los valores de MCF para las categorías de almacenamiento sólido y el compostaje (pila estática y pilas pasivas) se detallan en el Anexo 10B.7 del perfeccionamiento del IPCC de 2019 de las Directrices del IPCC de 2006 para los inventarios de gases de efecto invernadero. Juicio de expertos basado en Pardo et al. (2015). Reducción estimada del 50% por adición de aditivos.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based on Pardo et al. (2015). Estimated reduction of 50% due to additives addition.</t>
    </r>
  </si>
  <si>
    <r>
      <t xml:space="preserve">El juicio del Grupo de Expertos del IPCC de 2006. Los MCF son similares al almacenamiento sólido o al lote seco pero con temperaturas cálidas generalmente constantes. 
</t>
    </r>
    <r>
      <rPr>
        <i/>
        <sz val="9"/>
        <color rgb="FF000000"/>
        <rFont val="Arial"/>
        <family val="2"/>
      </rPr>
      <t>Judgment of 2006 IPCC Expert Group. MCFs are similar to solid storage or to dry lot but with generally constant warm temperatures.</t>
    </r>
  </si>
  <si>
    <r>
      <t xml:space="preserve">Sentencia del Grupo de Expertos del IPCC de 2006. Los MCF están cerca de cero. El tratamiento aeróbico puede resultar en la acumulación de lodos que pueden tratarse en otros sistemas. El lodo requiere remoción y tiene valores VS altos. Es importante identificar el próximo proceso de gestión de los lodos y estimar las emisiones de ese proceso de gestión, si son significativas. 
</t>
    </r>
    <r>
      <rPr>
        <i/>
        <sz val="9"/>
        <color rgb="FF000000"/>
        <rFont val="Arial"/>
        <family val="2"/>
      </rPr>
      <t>Judgment of 2006 IPCC Expert Group. MCFs are near zero. Aerobic treatment can result in the accumulation of sludge which may be treated in other systems. Sludge requires removal and has large VS values. It is important to identify the next management process for the sludge and estimate the emissions from that management process if significant.</t>
    </r>
  </si>
  <si>
    <r>
      <t xml:space="preserve">Sentencia del Grupo de Expertos del IPCC 2006 en combinación con Hashimoto &amp; Steed (1993) 
</t>
    </r>
    <r>
      <rPr>
        <i/>
        <sz val="9"/>
        <color rgb="FF000000"/>
        <rFont val="Arial"/>
        <family val="2"/>
      </rPr>
      <t>Judgment of IPCC 2006 Expert Group in combination with Hashimoto &amp; Steed (1993)</t>
    </r>
  </si>
  <si>
    <r>
      <t xml:space="preserve">El juicio inicial del Grupo de Expertos del IPCC respaldado por nuevas investigaciones adicionales (consulte el Anexo B.7 del Refinamiento del IPCC de 2019 a las Directrices del IPCC de 2006 para los inventarios de gases de efecto invernadero para obtener detalles adicionales). Los valores predeterminados sugeridos son equivalentes a los sistemas líquidos con un tiempo de retención de 6 meses si se desconocen los tiempos de retención. Se puede aplicar una reducción del 40% debido a la cobertura de la costra solo cuando hay una costra espesa y seca. Las costras gruesas y secas ocurren en sistemas en los que se usa lecho orgánico en el establo y está permitido. Durante 3 meses, el Tavg C para Templado Húmedo Frío, Templado Fresco Seco, Templado Cálido Húmedo, Templado Cálido Seco, Tropical, Tropical Húmedo, Tropical Húmedo, Tropical Seco fueron 4.6, 5.8, 13.9, 14.0, 21.5, 25.9, 25.2, 25.6 respectivamente. Durante 4-12 meses, 
</t>
    </r>
    <r>
      <rPr>
        <i/>
        <sz val="9"/>
        <color rgb="FF000000"/>
        <rFont val="Arial"/>
        <family val="2"/>
      </rPr>
      <t>The initial judgment of IPCC Expert Group supported by additional new research (See Annex B.7 of the IPCC 2019 Refinement to the 2006 IPCC Guidelines for Greenhouse Gas Inventories for additional details). Suggested default values are equivalent to liquid systems with 6 month retention time if retention times are unknown. A reduction of 40% due to crust cover may be applied only when a thick, dry, crust is present. Thick dry crusts occur in systems in which organic bedding is used in the barn and is allowed. For 3 months, the T</t>
    </r>
    <r>
      <rPr>
        <i/>
        <vertAlign val="subscript"/>
        <sz val="9"/>
        <color rgb="FF000000"/>
        <rFont val="Arial"/>
        <family val="2"/>
      </rPr>
      <t>avg</t>
    </r>
    <r>
      <rPr>
        <i/>
        <sz val="9"/>
        <color rgb="FF000000"/>
        <rFont val="Arial"/>
        <family val="2"/>
      </rPr>
      <t xml:space="preserve"> C for Cool Temperate Moist, Cool Temperate Dry, Warm Temperate Moist, Warm Temperate Dry, Tropical, Tropical Wet, Tropical Moist, Tropical Dry were 4.6, 5.8, 13.9, 14.0, 21.5, 25.9, 25.2, 25.6 respectively. For 4-12 months, solid-liquid separation that removes VS and diverts it to aerobic/solid management should be considered when calculating the VS loading rate into liquid systems.</t>
    </r>
  </si>
  <si>
    <r>
      <t xml:space="preserve">El juicio del Grupo de Expertos del IPCC utilizando un tiempo de retención de 12 meses y las ecuaciones y parámetros presentados en Mangino et al. (2001). Se debe considerar la separación sólido-líquido que elimina VS y lo desvía hacia el manejo aeróbico/sólido al calcular la tasa de carga de VS en sistemas líquidos. 
</t>
    </r>
    <r>
      <rPr>
        <i/>
        <sz val="9"/>
        <color rgb="FF000000"/>
        <rFont val="Arial"/>
        <family val="2"/>
      </rPr>
      <t>Judgment of IPCC Expert Group utilizing a 12 month retention time and the equations and parameters presented in Mangino et al. (2001). Solid-liquid separation that removes VS and diverts it to aerobic/solid management should be considered when calculating the VS loading rate into liquid systems</t>
    </r>
  </si>
  <si>
    <r>
      <t xml:space="preserve">Cálculos basados ​​en Haenel et al (2018), descritos en el Anexo 10A.4 del Refinamiento del IPCC de 2019 de las Directrices del IPCC de 2006 para inventarios de gases de efecto invernadero. 
</t>
    </r>
    <r>
      <rPr>
        <i/>
        <sz val="9"/>
        <color rgb="FF000000"/>
        <rFont val="Arial"/>
        <family val="2"/>
      </rPr>
      <t>Calculations based on Haenel et al (2018), outlined in Annex 10A.4 of the IPCC 2019 Refinement to the 2006 IPCC Guidelines for Greenhouse Gas Inventories.</t>
    </r>
  </si>
  <si>
    <r>
      <t xml:space="preserve">El juicio del Grupo de Expertos del IPCC 2006 en combinación con Safley et al. (1992) 
</t>
    </r>
    <r>
      <rPr>
        <i/>
        <sz val="9"/>
        <color rgb="FF000000"/>
        <rFont val="Arial"/>
        <family val="2"/>
      </rPr>
      <t>Judgment of IPCC 2006 Expert Group in combination with Safley et al. (1992)</t>
    </r>
  </si>
  <si>
    <r>
      <t xml:space="preserve">El juicio del Grupo de Expertos del IPCC 2006 en combinación con Moller et al. (2004). Se espera que las emisiones sean similares, y posiblemente mayores, que las del almacenamiento en pozos, según el contenido orgánico y el contenido de humedad.  
</t>
    </r>
    <r>
      <rPr>
        <i/>
        <sz val="9"/>
        <color rgb="FF000000"/>
        <rFont val="Arial"/>
        <family val="2"/>
      </rPr>
      <t>Judgment of IPCC 2006 Expert Group in combination with Moller et al. (2004). Expect emissions to be similar, and possibly greater, than pit storage, depending on organic content and moisture content.</t>
    </r>
  </si>
  <si>
    <r>
      <t xml:space="preserve">Los artículos de los que se derivaron estos valores fueron para ganado vacuno y porcino, pero para otros sistemas de producción animal que utilizan camas profundas, se propone que estos valores se utilicen como sustitutos. Los valores predeterminados sugeridos son equivalentes a los sistemas líquidos con un tiempo de retención de 6 meses. Sentencia del Grupo de Expertos del IPCC 2006 en combinación con Mangino et al. (2001). Los valores son consistentes con los sistemas líquidos. Los valores presentados aquí son consistentes con un tiempo de retención de 6 meses, sin embargo, los compiladores deben tener en cuenta los tiempos de retención específicos del país cuando sea posible.  
</t>
    </r>
    <r>
      <rPr>
        <i/>
        <sz val="9"/>
        <color rgb="FF000000"/>
        <rFont val="Arial"/>
        <family val="2"/>
      </rPr>
      <t>Articles from which these values were derived were for cattle and swine, but for other animal production systems that use deep bedding these values are proposed to be used as surrogates. Suggested default values are equivalent to liquid systems with 6 month retention time. Judgment of IPCC 2006 Expert Group in combination with Mangino et al. (2001). Values are consistent with liquid systems. Values presented here are consistent with a 6 month retention time; however compilers should take into account country-specific retention times when possible.</t>
    </r>
  </si>
  <si>
    <r>
      <t xml:space="preserve">El juicio del Grupo de Expertos del IPCC 2006 y Amon et al. (1998a). Los MCF son menos de la mitad del almacenamiento sólido. No depende de la temperatura. </t>
    </r>
    <r>
      <rPr>
        <i/>
        <sz val="9"/>
        <color rgb="FF000000"/>
        <rFont val="Arial"/>
        <family val="2"/>
      </rPr>
      <t xml:space="preserve">
Judgment of IPCC 2006 Expert Group and Amon et al. (1998a). MCFs are less than half of solid storage. Not temperature dependant. </t>
    </r>
  </si>
  <si>
    <r>
      <t xml:space="preserve">Las fuentes y suposiciones para calcular los valores de MCF para las categorías de almacenamiento de sólidos y compostaje (pilas estáticas y pilas pasivas) se detallan en el Anexo 10B.7. del perfeccionamiento del IPCC de 2019 a las Directrices del IPCC de 2006 para los inventarios de gases de efecto invernadero. Actualización del juicio de expertos basado en Pardo et al. (2015). Reducción estimada del 50% respecto al almacenamiento sólido. Anteriormente se consideraba "No dependiente de la temperatura", pero ahora se ha considerado la influencia de la temperatura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update based on Pardo et al. (2015). Estimated reduction of 50% compared to solid storage. Previously it was considered "Not temperature dependent" but now temperature influence has been considered</t>
    </r>
  </si>
  <si>
    <r>
      <t xml:space="preserve">El juicio del Grupo de Expertos del IPCC y Amon et al. (1998a). Los MCF son un poco menos que el almacenamiento sólido. Menos dependiente de la temperatura. 
</t>
    </r>
    <r>
      <rPr>
        <i/>
        <sz val="9"/>
        <color rgb="FF000000"/>
        <rFont val="Arial"/>
        <family val="2"/>
      </rPr>
      <t>Judgment of IPCC Expert Group and Amon et al. (1998a). MCFs are slightly less than solid storage. Less temperature dependent.</t>
    </r>
  </si>
  <si>
    <r>
      <t xml:space="preserve">Las fuentes y suposiciones para calcular los valores de MCF para las categorías de almacenamiento de sólidos y compostaje (pilas estáticas y pilas pasivas) se detallan en el Anexo 10B.7. del perfeccionamiento del IPCC de 2019 a las Directrices del IPCC de 2006 para los inventarios de gases de efecto invernadero. Actualización del juicio de expertos basado en Pardo et al. (2015). Reducción estimada del 50% respecto al almacenamiento sólido. Los FCM anteriores se modificaron porque podían subestimar las emisiones de CH4. 
</t>
    </r>
    <r>
      <rPr>
        <i/>
        <sz val="9"/>
        <color rgb="FF000000"/>
        <rFont val="Arial"/>
        <family val="2"/>
      </rPr>
      <t>Sources and assumptions to calculate MCF values for Solid storage categories and composting (static pile and passive windrows) are detailed in Annex 10B.7. of the IPCC 2019 Refinement to the 2006 IPCC Guidelines for Greenhouse Gas Inventories. Expert judgment update based on Pardo et al. (2015). Estimated reduction of 50% compared to solid storage. Previous MCFs have been modified as they could underestimate CH</t>
    </r>
    <r>
      <rPr>
        <i/>
        <vertAlign val="subscript"/>
        <sz val="9"/>
        <color rgb="FF000000"/>
        <rFont val="Arial"/>
        <family val="2"/>
      </rPr>
      <t>4</t>
    </r>
    <r>
      <rPr>
        <i/>
        <sz val="9"/>
        <color rgb="FF000000"/>
        <rFont val="Arial"/>
        <family val="2"/>
      </rPr>
      <t xml:space="preserve"> emissions.</t>
    </r>
  </si>
  <si>
    <t>Potencial de Clentamiento Global (PCG) / Global Warming Potential (GWP) - IPCC 5th Assessment Report</t>
  </si>
  <si>
    <t xml:space="preserve"> - Añadida una celda para el valor del potencial de calentamiento global en XIV. Tablas de referencia para que el valor pueda actualizarse cuando se publiquen nuevos valores.</t>
  </si>
  <si>
    <t xml:space="preserve"> - Se han actualizado las celdas relativas a la Ecuación 5.3, Ecuación 5.4, Ecuación 5.5 y Ecuación 5.10 para hacer referencia al potencial de calentamiento atmosférico del metano a través de una celda de referencia en lugar de tener el valor dentro del cálculo de la celda.</t>
  </si>
  <si>
    <t>Resumen de Cambios de V2.0c a V2.0d - 2022</t>
  </si>
  <si>
    <t>Resumen de Cambios de V2.0d a V2.0e - febrero 2024</t>
  </si>
  <si>
    <t xml:space="preserve"> - The VS and TAM values were updated to reflect the EPA's latest U.S. Inventory of GHG Sources and Sinks 1990-2021 (2023) report. </t>
  </si>
  <si>
    <t xml:space="preserve"> - Los valores de VS y TAM se actualizaron para reflejar el último informe de la EPA U.S. Inventory of GHG Sources and Sinks 1990-2021 (2023). </t>
  </si>
  <si>
    <t xml:space="preserve"> - Los valores de MCF se actualizaron para reflejar los cambios en el 2019 Refinement to the 2006 IPCC Guidelines for National Greenhouse Gas Inventories.</t>
  </si>
  <si>
    <t xml:space="preserve"> - The MCF values were updated to reflect the changes in the 2019 Refinement to the 2006 IPCC Guidelines for National Greenhouse Gas Inventories.</t>
  </si>
  <si>
    <t xml:space="preserve"> - La pestaña III.E, Tabla III.A, incluye una celda en la que se pide al usuario que indique la zona climática en la que se ubica el proyecto.</t>
  </si>
  <si>
    <t xml:space="preserve"> - Tab III.E Table III.A includes a cell that requests user to disclose the climate zone in which the project is located</t>
  </si>
  <si>
    <t xml:space="preserve"> - Ficha III. La tabla III. G incluye categorías adicionales no anaerobias (otras) para reflejar los cambios introducidos en el Perfeccionamiento de 2019 de las Directrices de 2006 del IPCC para los inventarios nacionales de gases de efecto invernadero.</t>
  </si>
  <si>
    <t xml:space="preserve"> - Tab III. Table III. G includes additional non-anaeroibc (other) categories to reflect the changes in the 2019 Refinement to the 2006 IPCC Guidelines for National Greenhouse Gas Inventories.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</si>
</sst>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0.000"/>
    <numFmt numFmtId="166" formatCode="0.000"/>
    <numFmt numFmtId="167" formatCode="#,##0_);\-#,##0"/>
    <numFmt numFmtId="168" formatCode="#,##0.00_);\-#,##0.00"/>
    <numFmt numFmtId="169" formatCode="0.0"/>
    <numFmt numFmtId="170" formatCode="_(* #,##0_);_(* \(#,##0\);_(* &quot;-&quot;??_);_(@_)"/>
    <numFmt numFmtId="171" formatCode="_-* #,##0.0000_-;\-* #,##0.0000_-;_-* &quot;-&quot;??_-;_-@_-"/>
    <numFmt numFmtId="172" formatCode="_-* #,##0.000_-;\-* #,##0.000_-;_-* &quot;-&quot;???_-;_-@_-"/>
    <numFmt numFmtId="173" formatCode="#,##0.0"/>
    <numFmt numFmtId="174" formatCode="0.00000"/>
    <numFmt numFmtId="175" formatCode="m/d/yy;@"/>
  </numFmts>
  <fonts count="67" x14ac:knownFonts="1">
    <font>
      <sz val="12"/>
      <color theme="1"/>
      <name val="Calibri"/>
      <family val="2"/>
      <scheme val="minor"/>
    </font>
    <font>
      <sz val="12"/>
      <color theme="1"/>
      <name val="Calibri"/>
      <family val="2"/>
      <scheme val="minor"/>
    </font>
    <font>
      <sz val="12"/>
      <color theme="1"/>
      <name val="Calibri"/>
      <family val="2"/>
      <scheme val="minor"/>
    </font>
    <font>
      <b/>
      <sz val="10"/>
      <color indexed="10"/>
      <name val="Arial"/>
      <family val="2"/>
    </font>
    <font>
      <sz val="10"/>
      <name val="Arial"/>
      <family val="2"/>
    </font>
    <font>
      <b/>
      <sz val="10"/>
      <name val="Arial"/>
      <family val="2"/>
    </font>
    <font>
      <b/>
      <sz val="14"/>
      <name val="Arial"/>
      <family val="2"/>
    </font>
    <font>
      <b/>
      <u/>
      <sz val="12"/>
      <name val="Arial"/>
      <family val="2"/>
    </font>
    <font>
      <b/>
      <u/>
      <vertAlign val="subscript"/>
      <sz val="12"/>
      <name val="Arial"/>
      <family val="2"/>
    </font>
    <font>
      <u/>
      <sz val="10"/>
      <color indexed="10"/>
      <name val="Arial"/>
      <family val="2"/>
    </font>
    <font>
      <sz val="10"/>
      <color indexed="10"/>
      <name val="Arial"/>
      <family val="2"/>
    </font>
    <font>
      <i/>
      <sz val="10"/>
      <name val="Arial"/>
      <family val="2"/>
    </font>
    <font>
      <b/>
      <vertAlign val="subscript"/>
      <sz val="10"/>
      <name val="Arial"/>
      <family val="2"/>
    </font>
    <font>
      <b/>
      <i/>
      <sz val="10"/>
      <name val="Arial"/>
      <family val="2"/>
    </font>
    <font>
      <b/>
      <vertAlign val="superscript"/>
      <sz val="10"/>
      <name val="Arial"/>
      <family val="2"/>
    </font>
    <font>
      <b/>
      <u/>
      <sz val="10"/>
      <name val="Arial"/>
      <family val="2"/>
    </font>
    <font>
      <b/>
      <sz val="12"/>
      <name val="Arial"/>
      <family val="2"/>
    </font>
    <font>
      <vertAlign val="subscript"/>
      <sz val="10"/>
      <name val="Arial"/>
      <family val="2"/>
    </font>
    <font>
      <u/>
      <sz val="12"/>
      <name val="Arial"/>
      <family val="2"/>
    </font>
    <font>
      <u/>
      <sz val="10"/>
      <name val="Arial"/>
      <family val="2"/>
    </font>
    <font>
      <vertAlign val="superscript"/>
      <sz val="10"/>
      <name val="Arial"/>
      <family val="2"/>
    </font>
    <font>
      <sz val="10"/>
      <color theme="1"/>
      <name val="Arial"/>
      <family val="2"/>
    </font>
    <font>
      <sz val="10"/>
      <color theme="0"/>
      <name val="Arial"/>
      <family val="2"/>
    </font>
    <font>
      <sz val="10"/>
      <color indexed="8"/>
      <name val="Arial"/>
      <family val="2"/>
    </font>
    <font>
      <u/>
      <sz val="12"/>
      <color theme="10"/>
      <name val="Calibri"/>
      <family val="2"/>
      <scheme val="minor"/>
    </font>
    <font>
      <u/>
      <sz val="12"/>
      <color theme="11"/>
      <name val="Calibri"/>
      <family val="2"/>
      <scheme val="minor"/>
    </font>
    <font>
      <b/>
      <sz val="10"/>
      <color indexed="8"/>
      <name val="Arial"/>
      <family val="2"/>
    </font>
    <font>
      <sz val="10"/>
      <color rgb="FF000000"/>
      <name val="Arial"/>
      <family val="2"/>
    </font>
    <font>
      <b/>
      <sz val="10"/>
      <color rgb="FF000000"/>
      <name val="Arial"/>
      <family val="2"/>
    </font>
    <font>
      <sz val="10"/>
      <color theme="1"/>
      <name val="Calibri"/>
      <family val="2"/>
      <scheme val="minor"/>
    </font>
    <font>
      <vertAlign val="superscript"/>
      <sz val="10"/>
      <color indexed="8"/>
      <name val="Arial"/>
      <family val="2"/>
    </font>
    <font>
      <sz val="10"/>
      <color indexed="63"/>
      <name val="Arial"/>
      <family val="2"/>
    </font>
    <font>
      <b/>
      <vertAlign val="superscript"/>
      <sz val="10"/>
      <color indexed="8"/>
      <name val="Arial"/>
      <family val="2"/>
    </font>
    <font>
      <sz val="10"/>
      <color rgb="FFFF0000"/>
      <name val="Arial"/>
      <family val="2"/>
    </font>
    <font>
      <sz val="10"/>
      <color indexed="22"/>
      <name val="Arial"/>
      <family val="2"/>
    </font>
    <font>
      <b/>
      <vertAlign val="subscript"/>
      <sz val="12"/>
      <name val="Arial"/>
      <family val="2"/>
    </font>
    <font>
      <i/>
      <sz val="10"/>
      <color indexed="10"/>
      <name val="Arial"/>
      <family val="2"/>
    </font>
    <font>
      <b/>
      <u/>
      <sz val="11"/>
      <name val="Arial"/>
      <family val="2"/>
    </font>
    <font>
      <b/>
      <sz val="10"/>
      <color rgb="FFFF0000"/>
      <name val="Arial"/>
      <family val="2"/>
    </font>
    <font>
      <i/>
      <sz val="10"/>
      <color indexed="52"/>
      <name val="Arial"/>
      <family val="2"/>
    </font>
    <font>
      <b/>
      <i/>
      <u/>
      <sz val="12"/>
      <name val="Arial"/>
      <family val="2"/>
    </font>
    <font>
      <vertAlign val="superscript"/>
      <sz val="10"/>
      <color rgb="FF000000"/>
      <name val="Arial"/>
      <family val="2"/>
    </font>
    <font>
      <sz val="8"/>
      <name val="Calibri"/>
      <family val="2"/>
      <scheme val="minor"/>
    </font>
    <font>
      <sz val="10"/>
      <color theme="0" tint="-0.14999847407452621"/>
      <name val="Arial"/>
      <family val="2"/>
    </font>
    <font>
      <b/>
      <sz val="10"/>
      <color theme="1"/>
      <name val="Arial"/>
      <family val="2"/>
    </font>
    <font>
      <vertAlign val="subscript"/>
      <sz val="12"/>
      <color theme="1"/>
      <name val="Calibri"/>
      <family val="2"/>
      <scheme val="minor"/>
    </font>
    <font>
      <b/>
      <vertAlign val="superscript"/>
      <sz val="12"/>
      <name val="Arial"/>
      <family val="2"/>
    </font>
    <font>
      <sz val="10"/>
      <color theme="0" tint="-0.34998626667073579"/>
      <name val="Arial"/>
      <family val="2"/>
    </font>
    <font>
      <b/>
      <sz val="10"/>
      <color indexed="52"/>
      <name val="Arial"/>
      <family val="2"/>
    </font>
    <font>
      <b/>
      <sz val="12"/>
      <color theme="0"/>
      <name val="Arial"/>
      <family val="2"/>
    </font>
    <font>
      <vertAlign val="subscript"/>
      <sz val="10"/>
      <color indexed="10"/>
      <name val="Arial"/>
      <family val="2"/>
    </font>
    <font>
      <vertAlign val="subscript"/>
      <sz val="10"/>
      <color theme="1"/>
      <name val="Arial"/>
      <family val="2"/>
    </font>
    <font>
      <sz val="12"/>
      <name val="Arial"/>
      <family val="2"/>
    </font>
    <font>
      <vertAlign val="superscript"/>
      <sz val="10"/>
      <color rgb="FFFF0000"/>
      <name val="Arial"/>
      <family val="2"/>
    </font>
    <font>
      <sz val="36"/>
      <name val="Franklin Gothic Demi Cond"/>
      <family val="2"/>
    </font>
    <font>
      <sz val="11"/>
      <color rgb="FF1F497D"/>
      <name val="Calibri"/>
      <family val="2"/>
      <scheme val="minor"/>
    </font>
    <font>
      <b/>
      <sz val="16"/>
      <name val="Arial"/>
      <family val="2"/>
    </font>
    <font>
      <b/>
      <sz val="9"/>
      <color rgb="FFFFFFFF"/>
      <name val="Arial"/>
      <family val="2"/>
    </font>
    <font>
      <b/>
      <i/>
      <sz val="9"/>
      <color rgb="FFFFFFFF"/>
      <name val="Arial"/>
      <family val="2"/>
    </font>
    <font>
      <b/>
      <sz val="9"/>
      <color rgb="FF000000"/>
      <name val="Arial"/>
      <family val="2"/>
    </font>
    <font>
      <b/>
      <vertAlign val="superscript"/>
      <sz val="9"/>
      <color rgb="FF000000"/>
      <name val="Arial"/>
      <family val="2"/>
    </font>
    <font>
      <b/>
      <i/>
      <sz val="9"/>
      <color rgb="FF000000"/>
      <name val="Arial"/>
      <family val="2"/>
    </font>
    <font>
      <sz val="9"/>
      <color rgb="FF000000"/>
      <name val="Arial"/>
      <family val="2"/>
    </font>
    <font>
      <i/>
      <sz val="9"/>
      <color rgb="FF000000"/>
      <name val="Arial"/>
      <family val="2"/>
    </font>
    <font>
      <i/>
      <vertAlign val="superscript"/>
      <sz val="9"/>
      <color rgb="FF000000"/>
      <name val="Arial"/>
      <family val="2"/>
    </font>
    <font>
      <i/>
      <vertAlign val="subscript"/>
      <sz val="9"/>
      <color rgb="FF000000"/>
      <name val="Arial"/>
      <family val="2"/>
    </font>
    <font>
      <i/>
      <sz val="9"/>
      <color theme="1"/>
      <name val="Arial"/>
      <family val="2"/>
    </font>
  </fonts>
  <fills count="2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indexed="44"/>
        <bgColor indexed="64"/>
      </patternFill>
    </fill>
    <fill>
      <patternFill patternType="solid">
        <fgColor indexed="47"/>
        <bgColor indexed="64"/>
      </patternFill>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indexed="22"/>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tint="-0.499984740745262"/>
        <bgColor rgb="FF000000"/>
      </patternFill>
    </fill>
    <fill>
      <patternFill patternType="solid">
        <fgColor theme="0" tint="-0.249977111117893"/>
        <bgColor rgb="FF000000"/>
      </patternFill>
    </fill>
    <fill>
      <patternFill patternType="solid">
        <fgColor rgb="FF99CCFF"/>
        <bgColor indexed="64"/>
      </patternFill>
    </fill>
    <fill>
      <patternFill patternType="solid">
        <fgColor indexed="50"/>
        <bgColor indexed="64"/>
      </patternFill>
    </fill>
    <fill>
      <patternFill patternType="solid">
        <fgColor rgb="FFBFBFBF"/>
        <bgColor rgb="FF000000"/>
      </patternFill>
    </fill>
    <fill>
      <patternFill patternType="solid">
        <fgColor rgb="FF2790CE"/>
        <bgColor indexed="64"/>
      </patternFill>
    </fill>
    <fill>
      <patternFill patternType="solid">
        <fgColor theme="0" tint="-0.34998626667073579"/>
        <bgColor indexed="64"/>
      </patternFill>
    </fill>
    <fill>
      <patternFill patternType="solid">
        <fgColor rgb="FF595959"/>
        <bgColor indexed="64"/>
      </patternFill>
    </fill>
  </fills>
  <borders count="146">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right/>
      <top style="thin">
        <color theme="0" tint="-0.34998626667073579"/>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theme="9"/>
      </left>
      <right style="medium">
        <color theme="9"/>
      </right>
      <top style="medium">
        <color theme="9"/>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style="medium">
        <color theme="9"/>
      </left>
      <right/>
      <top style="medium">
        <color theme="9"/>
      </top>
      <bottom style="medium">
        <color theme="9"/>
      </bottom>
      <diagonal/>
    </border>
    <border>
      <left/>
      <right style="medium">
        <color theme="9"/>
      </right>
      <top style="medium">
        <color theme="9"/>
      </top>
      <bottom style="medium">
        <color theme="9"/>
      </bottom>
      <diagonal/>
    </border>
    <border>
      <left/>
      <right style="medium">
        <color theme="9"/>
      </right>
      <top style="medium">
        <color theme="9"/>
      </top>
      <bottom/>
      <diagonal/>
    </border>
    <border>
      <left/>
      <right style="medium">
        <color theme="9"/>
      </right>
      <top/>
      <bottom/>
      <diagonal/>
    </border>
    <border>
      <left/>
      <right style="medium">
        <color theme="9"/>
      </right>
      <top/>
      <bottom style="medium">
        <color theme="9"/>
      </bottom>
      <diagonal/>
    </border>
    <border>
      <left style="medium">
        <color theme="9"/>
      </left>
      <right/>
      <top style="medium">
        <color theme="9"/>
      </top>
      <bottom/>
      <diagonal/>
    </border>
    <border>
      <left style="medium">
        <color theme="9"/>
      </left>
      <right/>
      <top/>
      <bottom/>
      <diagonal/>
    </border>
    <border>
      <left style="medium">
        <color theme="9"/>
      </left>
      <right/>
      <top/>
      <bottom style="medium">
        <color theme="9"/>
      </bottom>
      <diagonal/>
    </border>
    <border>
      <left/>
      <right/>
      <top style="thin">
        <color theme="0" tint="-0.24994659260841701"/>
      </top>
      <bottom/>
      <diagonal/>
    </border>
    <border>
      <left/>
      <right style="thin">
        <color auto="1"/>
      </right>
      <top style="medium">
        <color auto="1"/>
      </top>
      <bottom style="thin">
        <color auto="1"/>
      </bottom>
      <diagonal/>
    </border>
    <border>
      <left style="medium">
        <color auto="1"/>
      </left>
      <right/>
      <top/>
      <bottom style="thin">
        <color auto="1"/>
      </bottom>
      <diagonal/>
    </border>
    <border>
      <left/>
      <right style="thin">
        <color auto="1"/>
      </right>
      <top/>
      <bottom style="medium">
        <color auto="1"/>
      </bottom>
      <diagonal/>
    </border>
    <border>
      <left/>
      <right style="medium">
        <color auto="1"/>
      </right>
      <top/>
      <bottom style="thin">
        <color auto="1"/>
      </bottom>
      <diagonal/>
    </border>
    <border>
      <left/>
      <right/>
      <top style="medium">
        <color theme="9"/>
      </top>
      <bottom/>
      <diagonal/>
    </border>
    <border>
      <left/>
      <right/>
      <top/>
      <bottom style="medium">
        <color theme="9"/>
      </bottom>
      <diagonal/>
    </border>
    <border>
      <left style="medium">
        <color auto="1"/>
      </left>
      <right/>
      <top style="thin">
        <color auto="1"/>
      </top>
      <bottom/>
      <diagonal/>
    </border>
    <border>
      <left style="medium">
        <color theme="9"/>
      </left>
      <right/>
      <top style="thin">
        <color auto="1"/>
      </top>
      <bottom/>
      <diagonal/>
    </border>
    <border>
      <left/>
      <right style="medium">
        <color theme="9"/>
      </right>
      <top style="thin">
        <color auto="1"/>
      </top>
      <bottom/>
      <diagonal/>
    </border>
    <border>
      <left/>
      <right/>
      <top style="thin">
        <color theme="9"/>
      </top>
      <bottom/>
      <diagonal/>
    </border>
    <border>
      <left/>
      <right style="medium">
        <color theme="9"/>
      </right>
      <top style="thin">
        <color theme="9"/>
      </top>
      <bottom/>
      <diagonal/>
    </border>
    <border>
      <left style="medium">
        <color theme="9"/>
      </left>
      <right/>
      <top style="thin">
        <color theme="9"/>
      </top>
      <bottom/>
      <diagonal/>
    </border>
    <border>
      <left style="medium">
        <color auto="1"/>
      </left>
      <right style="medium">
        <color auto="1"/>
      </right>
      <top/>
      <bottom/>
      <diagonal/>
    </border>
    <border>
      <left style="medium">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auto="1"/>
      </left>
      <right style="medium">
        <color auto="1"/>
      </right>
      <top style="medium">
        <color auto="1"/>
      </top>
      <bottom style="thin">
        <color indexed="8"/>
      </bottom>
      <diagonal/>
    </border>
    <border>
      <left style="medium">
        <color auto="1"/>
      </left>
      <right style="thin">
        <color auto="1"/>
      </right>
      <top style="medium">
        <color auto="1"/>
      </top>
      <bottom style="thin">
        <color indexed="8"/>
      </bottom>
      <diagonal/>
    </border>
    <border>
      <left style="thin">
        <color auto="1"/>
      </left>
      <right style="thin">
        <color indexed="8"/>
      </right>
      <top style="medium">
        <color auto="1"/>
      </top>
      <bottom style="thin">
        <color indexed="8"/>
      </bottom>
      <diagonal/>
    </border>
    <border>
      <left style="medium">
        <color theme="9"/>
      </left>
      <right/>
      <top/>
      <bottom style="thin">
        <color auto="1"/>
      </bottom>
      <diagonal/>
    </border>
    <border>
      <left/>
      <right style="medium">
        <color theme="9"/>
      </right>
      <top/>
      <bottom style="thin">
        <color auto="1"/>
      </bottom>
      <diagonal/>
    </border>
    <border>
      <left style="medium">
        <color theme="9"/>
      </left>
      <right style="medium">
        <color auto="1"/>
      </right>
      <top/>
      <bottom/>
      <diagonal/>
    </border>
    <border>
      <left style="thin">
        <color theme="9"/>
      </left>
      <right/>
      <top/>
      <bottom/>
      <diagonal/>
    </border>
    <border>
      <left/>
      <right style="thin">
        <color theme="9"/>
      </right>
      <top/>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8"/>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8"/>
      </left>
      <right style="medium">
        <color auto="1"/>
      </right>
      <top style="thin">
        <color auto="1"/>
      </top>
      <bottom style="thin">
        <color auto="1"/>
      </bottom>
      <diagonal/>
    </border>
    <border>
      <left style="thin">
        <color auto="1"/>
      </left>
      <right/>
      <top style="thin">
        <color auto="1"/>
      </top>
      <bottom style="medium">
        <color theme="9"/>
      </bottom>
      <diagonal/>
    </border>
    <border>
      <left/>
      <right/>
      <top style="thin">
        <color auto="1"/>
      </top>
      <bottom style="medium">
        <color theme="9"/>
      </bottom>
      <diagonal/>
    </border>
    <border>
      <left/>
      <right style="thin">
        <color auto="1"/>
      </right>
      <top style="thin">
        <color auto="1"/>
      </top>
      <bottom style="medium">
        <color theme="9"/>
      </bottom>
      <diagonal/>
    </border>
    <border>
      <left style="medium">
        <color indexed="64"/>
      </left>
      <right style="medium">
        <color indexed="64"/>
      </right>
      <top style="thin">
        <color indexed="64"/>
      </top>
      <bottom style="medium">
        <color indexed="64"/>
      </bottom>
      <diagonal/>
    </border>
    <border>
      <left/>
      <right style="medium">
        <color auto="1"/>
      </right>
      <top style="thin">
        <color indexed="8"/>
      </top>
      <bottom style="thin">
        <color indexed="8"/>
      </bottom>
      <diagonal/>
    </border>
    <border>
      <left style="thin">
        <color auto="1"/>
      </left>
      <right style="medium">
        <color auto="1"/>
      </right>
      <top style="thin">
        <color indexed="8"/>
      </top>
      <bottom style="thin">
        <color indexed="8"/>
      </bottom>
      <diagonal/>
    </border>
    <border>
      <left style="thin">
        <color auto="1"/>
      </left>
      <right style="medium">
        <color auto="1"/>
      </right>
      <top style="thin">
        <color indexed="8"/>
      </top>
      <bottom style="thin">
        <color auto="1"/>
      </bottom>
      <diagonal/>
    </border>
    <border>
      <left style="medium">
        <color auto="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auto="1"/>
      </right>
      <top style="thin">
        <color indexed="8"/>
      </top>
      <bottom style="thin">
        <color auto="1"/>
      </bottom>
      <diagonal/>
    </border>
    <border>
      <left style="medium">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style="thin">
        <color auto="1"/>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indexed="64"/>
      </top>
      <bottom/>
      <diagonal/>
    </border>
  </borders>
  <cellStyleXfs count="827">
    <xf numFmtId="0" fontId="0" fillId="0" borderId="0"/>
    <xf numFmtId="164" fontId="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253">
    <xf numFmtId="0" fontId="0" fillId="0" borderId="0" xfId="0"/>
    <xf numFmtId="0" fontId="3" fillId="0" borderId="0" xfId="0" applyFont="1"/>
    <xf numFmtId="0" fontId="4" fillId="0" borderId="0" xfId="0" applyFont="1"/>
    <xf numFmtId="165" fontId="4" fillId="0" borderId="0" xfId="0" applyNumberFormat="1" applyFont="1"/>
    <xf numFmtId="165" fontId="5" fillId="0" borderId="0" xfId="0" applyNumberFormat="1" applyFont="1" applyAlignment="1">
      <alignment horizontal="center" vertical="top" wrapText="1"/>
    </xf>
    <xf numFmtId="0" fontId="4" fillId="0" borderId="0" xfId="0" applyFont="1" applyAlignment="1">
      <alignment vertical="top" wrapText="1"/>
    </xf>
    <xf numFmtId="0" fontId="6" fillId="0" borderId="0" xfId="0" applyFont="1"/>
    <xf numFmtId="0" fontId="4" fillId="0" borderId="3" xfId="0" applyFont="1" applyBorder="1" applyAlignment="1">
      <alignment vertical="top" wrapText="1"/>
    </xf>
    <xf numFmtId="165" fontId="5" fillId="0" borderId="0" xfId="0" applyNumberFormat="1" applyFont="1"/>
    <xf numFmtId="0" fontId="5" fillId="0" borderId="0" xfId="0" applyFont="1"/>
    <xf numFmtId="0" fontId="4" fillId="0" borderId="0" xfId="0" applyFont="1" applyAlignment="1">
      <alignment horizontal="center"/>
    </xf>
    <xf numFmtId="0" fontId="4" fillId="0" borderId="0" xfId="0" applyFont="1" applyAlignment="1">
      <alignment horizontal="left"/>
    </xf>
    <xf numFmtId="165" fontId="5" fillId="0" borderId="0" xfId="0" applyNumberFormat="1" applyFont="1" applyAlignment="1">
      <alignment horizontal="center"/>
    </xf>
    <xf numFmtId="0" fontId="5" fillId="0" borderId="0" xfId="0" applyFont="1" applyAlignment="1">
      <alignment horizontal="left"/>
    </xf>
    <xf numFmtId="165" fontId="4" fillId="0" borderId="0" xfId="0" applyNumberFormat="1" applyFont="1" applyAlignment="1">
      <alignment horizontal="center"/>
    </xf>
    <xf numFmtId="0" fontId="4" fillId="0" borderId="5" xfId="0" applyFont="1" applyBorder="1" applyAlignment="1">
      <alignment vertical="top" wrapText="1"/>
    </xf>
    <xf numFmtId="0" fontId="4" fillId="0" borderId="6" xfId="0" applyFont="1" applyBorder="1" applyAlignment="1">
      <alignment vertical="top" wrapText="1"/>
    </xf>
    <xf numFmtId="0" fontId="7" fillId="0" borderId="0" xfId="0" applyFont="1" applyAlignment="1">
      <alignment horizontal="left"/>
    </xf>
    <xf numFmtId="2" fontId="4" fillId="0" borderId="0" xfId="0" applyNumberFormat="1" applyFont="1"/>
    <xf numFmtId="0" fontId="11" fillId="0" borderId="0" xfId="0" applyFont="1" applyAlignment="1">
      <alignment wrapText="1"/>
    </xf>
    <xf numFmtId="0" fontId="4" fillId="0" borderId="0" xfId="0" applyFont="1" applyAlignment="1">
      <alignment wrapText="1"/>
    </xf>
    <xf numFmtId="165" fontId="4" fillId="0" borderId="0" xfId="0" applyNumberFormat="1" applyFont="1" applyAlignment="1">
      <alignment wrapText="1"/>
    </xf>
    <xf numFmtId="0" fontId="5" fillId="0" borderId="0" xfId="0" applyFont="1" applyAlignment="1">
      <alignment horizontal="center"/>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165" fontId="5" fillId="0" borderId="0" xfId="0" applyNumberFormat="1" applyFont="1" applyAlignment="1">
      <alignment horizontal="center" wrapText="1"/>
    </xf>
    <xf numFmtId="0" fontId="5" fillId="0" borderId="0" xfId="0" applyFont="1" applyAlignment="1">
      <alignment horizontal="center" wrapText="1"/>
    </xf>
    <xf numFmtId="0" fontId="5" fillId="0" borderId="12" xfId="0" applyFont="1" applyBorder="1"/>
    <xf numFmtId="165" fontId="5" fillId="0" borderId="15" xfId="0" applyNumberFormat="1" applyFont="1" applyBorder="1" applyAlignment="1">
      <alignment horizontal="center"/>
    </xf>
    <xf numFmtId="0" fontId="4" fillId="0" borderId="10" xfId="0" applyFont="1" applyBorder="1"/>
    <xf numFmtId="165" fontId="4" fillId="4" borderId="18" xfId="0" applyNumberFormat="1" applyFont="1" applyFill="1" applyBorder="1" applyAlignment="1">
      <alignment horizontal="center"/>
    </xf>
    <xf numFmtId="165" fontId="4" fillId="5" borderId="18" xfId="0" applyNumberFormat="1" applyFont="1" applyFill="1" applyBorder="1" applyAlignment="1">
      <alignment horizontal="center"/>
    </xf>
    <xf numFmtId="3" fontId="10" fillId="2" borderId="18" xfId="0" applyNumberFormat="1" applyFont="1" applyFill="1" applyBorder="1" applyAlignment="1" applyProtection="1">
      <alignment horizontal="center"/>
      <protection locked="0"/>
    </xf>
    <xf numFmtId="165" fontId="5" fillId="5" borderId="21" xfId="0" applyNumberFormat="1" applyFont="1" applyFill="1" applyBorder="1" applyAlignment="1">
      <alignment horizontal="center"/>
    </xf>
    <xf numFmtId="165" fontId="5" fillId="5" borderId="22" xfId="0" applyNumberFormat="1" applyFont="1" applyFill="1" applyBorder="1" applyAlignment="1">
      <alignment horizontal="center"/>
    </xf>
    <xf numFmtId="165" fontId="5" fillId="5" borderId="23" xfId="0" applyNumberFormat="1" applyFont="1" applyFill="1" applyBorder="1" applyAlignment="1">
      <alignment horizontal="center"/>
    </xf>
    <xf numFmtId="1" fontId="5" fillId="0" borderId="0" xfId="0" applyNumberFormat="1" applyFont="1"/>
    <xf numFmtId="2" fontId="5" fillId="0" borderId="0" xfId="0" applyNumberFormat="1" applyFont="1"/>
    <xf numFmtId="0" fontId="5" fillId="0" borderId="5" xfId="0" applyFont="1" applyBorder="1"/>
    <xf numFmtId="165" fontId="5" fillId="0" borderId="5" xfId="0" applyNumberFormat="1" applyFont="1" applyBorder="1" applyAlignment="1">
      <alignment horizontal="center"/>
    </xf>
    <xf numFmtId="165" fontId="5" fillId="0" borderId="5" xfId="0" applyNumberFormat="1" applyFont="1" applyBorder="1"/>
    <xf numFmtId="0" fontId="4" fillId="0" borderId="13" xfId="0" applyFont="1" applyBorder="1"/>
    <xf numFmtId="0" fontId="4" fillId="0" borderId="24" xfId="0" applyFont="1" applyBorder="1"/>
    <xf numFmtId="165" fontId="4" fillId="0" borderId="24" xfId="0" applyNumberFormat="1" applyFont="1" applyBorder="1"/>
    <xf numFmtId="1" fontId="4" fillId="0" borderId="0" xfId="0" applyNumberFormat="1" applyFont="1"/>
    <xf numFmtId="1" fontId="4" fillId="0" borderId="0" xfId="0" applyNumberFormat="1" applyFont="1" applyAlignment="1">
      <alignment horizontal="center"/>
    </xf>
    <xf numFmtId="165" fontId="4" fillId="9" borderId="17" xfId="0" applyNumberFormat="1" applyFont="1" applyFill="1" applyBorder="1" applyAlignment="1">
      <alignment vertical="center" wrapText="1"/>
    </xf>
    <xf numFmtId="165" fontId="10" fillId="0" borderId="0" xfId="0" applyNumberFormat="1" applyFont="1" applyAlignment="1">
      <alignment wrapText="1"/>
    </xf>
    <xf numFmtId="0" fontId="4" fillId="10" borderId="0" xfId="0" applyFont="1" applyFill="1" applyAlignment="1">
      <alignment horizontal="center"/>
    </xf>
    <xf numFmtId="0" fontId="4" fillId="10" borderId="0" xfId="0" applyFont="1" applyFill="1"/>
    <xf numFmtId="165" fontId="4" fillId="5" borderId="18" xfId="0" applyNumberFormat="1" applyFont="1" applyFill="1" applyBorder="1"/>
    <xf numFmtId="165" fontId="4" fillId="4" borderId="18" xfId="0" applyNumberFormat="1" applyFont="1" applyFill="1" applyBorder="1"/>
    <xf numFmtId="165" fontId="4" fillId="5" borderId="11" xfId="0" applyNumberFormat="1" applyFont="1" applyFill="1" applyBorder="1"/>
    <xf numFmtId="0" fontId="4" fillId="0" borderId="0" xfId="0" applyFont="1" applyAlignment="1">
      <alignment horizontal="center" wrapText="1"/>
    </xf>
    <xf numFmtId="165" fontId="5" fillId="5" borderId="20" xfId="0" applyNumberFormat="1" applyFont="1" applyFill="1" applyBorder="1"/>
    <xf numFmtId="165" fontId="5" fillId="5" borderId="29" xfId="0" applyNumberFormat="1" applyFont="1" applyFill="1" applyBorder="1"/>
    <xf numFmtId="165" fontId="5" fillId="0" borderId="27" xfId="0" applyNumberFormat="1" applyFont="1" applyBorder="1" applyAlignment="1">
      <alignment horizontal="center" wrapText="1"/>
    </xf>
    <xf numFmtId="165" fontId="4" fillId="0" borderId="27" xfId="0" applyNumberFormat="1" applyFont="1" applyBorder="1"/>
    <xf numFmtId="0" fontId="5" fillId="0" borderId="26" xfId="0" applyFont="1" applyBorder="1"/>
    <xf numFmtId="0" fontId="5" fillId="0" borderId="26" xfId="0" applyFont="1" applyBorder="1" applyAlignment="1">
      <alignment horizontal="center"/>
    </xf>
    <xf numFmtId="0" fontId="5" fillId="0" borderId="31" xfId="0" applyFont="1" applyBorder="1" applyAlignment="1">
      <alignment horizontal="center"/>
    </xf>
    <xf numFmtId="165" fontId="13" fillId="0" borderId="32" xfId="0" applyNumberFormat="1" applyFont="1" applyBorder="1" applyAlignment="1">
      <alignment horizontal="center"/>
    </xf>
    <xf numFmtId="165" fontId="5" fillId="0" borderId="32" xfId="0" applyNumberFormat="1" applyFont="1" applyBorder="1" applyAlignment="1">
      <alignment horizontal="center" wrapText="1"/>
    </xf>
    <xf numFmtId="165" fontId="5" fillId="0" borderId="32" xfId="0" applyNumberFormat="1" applyFont="1" applyBorder="1" applyAlignment="1">
      <alignment horizontal="center"/>
    </xf>
    <xf numFmtId="165" fontId="5" fillId="0" borderId="33" xfId="0" applyNumberFormat="1" applyFont="1" applyBorder="1" applyAlignment="1">
      <alignment horizontal="center"/>
    </xf>
    <xf numFmtId="165" fontId="5" fillId="0" borderId="34" xfId="0" applyNumberFormat="1" applyFont="1" applyBorder="1" applyAlignment="1">
      <alignment horizontal="center"/>
    </xf>
    <xf numFmtId="165" fontId="4" fillId="5" borderId="19" xfId="0" applyNumberFormat="1" applyFont="1" applyFill="1" applyBorder="1"/>
    <xf numFmtId="165" fontId="4" fillId="5" borderId="20" xfId="0" applyNumberFormat="1" applyFont="1" applyFill="1" applyBorder="1"/>
    <xf numFmtId="165" fontId="5" fillId="5" borderId="21" xfId="0" applyNumberFormat="1" applyFont="1" applyFill="1" applyBorder="1"/>
    <xf numFmtId="165" fontId="5" fillId="5" borderId="22" xfId="0" applyNumberFormat="1" applyFont="1" applyFill="1" applyBorder="1"/>
    <xf numFmtId="165" fontId="5" fillId="5" borderId="23" xfId="0" applyNumberFormat="1" applyFont="1" applyFill="1" applyBorder="1"/>
    <xf numFmtId="0" fontId="5" fillId="10" borderId="0" xfId="0" applyFont="1" applyFill="1"/>
    <xf numFmtId="0" fontId="5" fillId="0" borderId="27" xfId="0" applyFont="1" applyBorder="1"/>
    <xf numFmtId="0" fontId="5" fillId="0" borderId="0" xfId="0" applyFont="1" applyAlignment="1">
      <alignment wrapText="1"/>
    </xf>
    <xf numFmtId="0" fontId="5" fillId="0" borderId="32" xfId="0" applyFont="1" applyBorder="1" applyAlignment="1">
      <alignment horizontal="center"/>
    </xf>
    <xf numFmtId="165" fontId="5" fillId="0" borderId="35" xfId="0" applyNumberFormat="1" applyFont="1" applyBorder="1" applyAlignment="1">
      <alignment horizontal="center"/>
    </xf>
    <xf numFmtId="165" fontId="13" fillId="0" borderId="0" xfId="0" applyNumberFormat="1" applyFont="1" applyAlignment="1">
      <alignment horizontal="center"/>
    </xf>
    <xf numFmtId="0" fontId="5" fillId="0" borderId="13" xfId="0" applyFont="1" applyBorder="1"/>
    <xf numFmtId="0" fontId="7" fillId="0" borderId="0" xfId="0" applyFont="1" applyAlignment="1">
      <alignment horizontal="left" vertical="top"/>
    </xf>
    <xf numFmtId="165" fontId="5" fillId="0" borderId="10" xfId="0" applyNumberFormat="1" applyFont="1" applyBorder="1" applyAlignment="1">
      <alignment horizontal="center"/>
    </xf>
    <xf numFmtId="165" fontId="5" fillId="0" borderId="21" xfId="0" applyNumberFormat="1" applyFont="1" applyBorder="1" applyAlignment="1">
      <alignment horizontal="center"/>
    </xf>
    <xf numFmtId="165" fontId="5" fillId="0" borderId="0" xfId="0" applyNumberFormat="1" applyFont="1" applyAlignment="1">
      <alignment horizontal="left"/>
    </xf>
    <xf numFmtId="165" fontId="6" fillId="0" borderId="0" xfId="0" applyNumberFormat="1" applyFont="1"/>
    <xf numFmtId="165" fontId="4" fillId="0" borderId="0" xfId="0" applyNumberFormat="1" applyFont="1" applyAlignment="1">
      <alignment horizontal="left"/>
    </xf>
    <xf numFmtId="165" fontId="5" fillId="0" borderId="10" xfId="0" applyNumberFormat="1" applyFont="1" applyBorder="1"/>
    <xf numFmtId="165" fontId="7" fillId="0" borderId="0" xfId="0" applyNumberFormat="1" applyFont="1" applyAlignment="1">
      <alignment horizontal="left"/>
    </xf>
    <xf numFmtId="165" fontId="5" fillId="0" borderId="14" xfId="0" applyNumberFormat="1" applyFont="1" applyBorder="1" applyAlignment="1">
      <alignment horizontal="center"/>
    </xf>
    <xf numFmtId="165" fontId="5" fillId="0" borderId="37" xfId="0" applyNumberFormat="1" applyFont="1" applyBorder="1" applyAlignment="1">
      <alignment horizontal="center"/>
    </xf>
    <xf numFmtId="165" fontId="5" fillId="0" borderId="0" xfId="0" applyNumberFormat="1" applyFont="1" applyAlignment="1">
      <alignment wrapText="1"/>
    </xf>
    <xf numFmtId="165" fontId="5" fillId="0" borderId="0" xfId="0" applyNumberFormat="1" applyFont="1" applyAlignment="1">
      <alignment horizontal="left" vertical="center"/>
    </xf>
    <xf numFmtId="0" fontId="10" fillId="0" borderId="0" xfId="0" applyFont="1"/>
    <xf numFmtId="165" fontId="10" fillId="0" borderId="0" xfId="0" applyNumberFormat="1" applyFont="1"/>
    <xf numFmtId="166" fontId="4" fillId="0" borderId="0" xfId="0" applyNumberFormat="1" applyFont="1"/>
    <xf numFmtId="165" fontId="7" fillId="0" borderId="0" xfId="0" applyNumberFormat="1" applyFont="1"/>
    <xf numFmtId="0" fontId="18" fillId="0" borderId="0" xfId="0" applyFont="1"/>
    <xf numFmtId="166" fontId="5" fillId="0" borderId="0" xfId="0" applyNumberFormat="1" applyFont="1"/>
    <xf numFmtId="165" fontId="5" fillId="0" borderId="14" xfId="0" applyNumberFormat="1" applyFont="1" applyBorder="1"/>
    <xf numFmtId="3" fontId="5" fillId="12" borderId="37" xfId="0" applyNumberFormat="1" applyFont="1" applyFill="1" applyBorder="1" applyAlignment="1">
      <alignment horizontal="right"/>
    </xf>
    <xf numFmtId="0" fontId="16" fillId="0" borderId="0" xfId="0" applyFont="1"/>
    <xf numFmtId="0" fontId="4" fillId="0" borderId="0" xfId="0" applyFont="1" applyAlignment="1">
      <alignment vertical="center"/>
    </xf>
    <xf numFmtId="0" fontId="4" fillId="0" borderId="0" xfId="0" applyFont="1" applyAlignment="1">
      <alignment horizontal="left" indent="4"/>
    </xf>
    <xf numFmtId="0" fontId="5" fillId="0" borderId="0" xfId="0" applyFont="1" applyAlignment="1">
      <alignment horizontal="center" vertical="top" wrapText="1"/>
    </xf>
    <xf numFmtId="0" fontId="5" fillId="0" borderId="0" xfId="0" applyFont="1" applyAlignment="1">
      <alignment vertical="top" wrapText="1"/>
    </xf>
    <xf numFmtId="0" fontId="16" fillId="0" borderId="0" xfId="0" applyFont="1" applyAlignment="1">
      <alignment horizontal="left" vertical="top"/>
    </xf>
    <xf numFmtId="2" fontId="4" fillId="0" borderId="0" xfId="0" applyNumberFormat="1" applyFont="1" applyAlignment="1">
      <alignment vertical="top" wrapText="1"/>
    </xf>
    <xf numFmtId="9" fontId="4" fillId="0" borderId="0" xfId="0" applyNumberFormat="1" applyFont="1" applyAlignment="1">
      <alignment horizontal="center"/>
    </xf>
    <xf numFmtId="0" fontId="16" fillId="0" borderId="0" xfId="0" applyFont="1" applyAlignment="1">
      <alignment horizontal="left"/>
    </xf>
    <xf numFmtId="0" fontId="0" fillId="0" borderId="0" xfId="0" applyAlignment="1">
      <alignment vertical="top" wrapText="1"/>
    </xf>
    <xf numFmtId="0" fontId="0" fillId="0" borderId="0" xfId="0" applyAlignment="1">
      <alignment horizontal="left" vertical="top" wrapText="1"/>
    </xf>
    <xf numFmtId="0" fontId="5" fillId="17" borderId="19" xfId="0" applyFont="1" applyFill="1" applyBorder="1" applyAlignment="1">
      <alignment horizontal="center" vertical="top" wrapText="1"/>
    </xf>
    <xf numFmtId="0" fontId="21" fillId="0" borderId="0" xfId="0" applyFont="1" applyAlignment="1">
      <alignment vertical="top" wrapText="1"/>
    </xf>
    <xf numFmtId="0" fontId="0" fillId="0" borderId="0" xfId="0" applyAlignment="1">
      <alignment horizontal="left" vertical="center" wrapText="1"/>
    </xf>
    <xf numFmtId="0" fontId="13" fillId="0" borderId="0" xfId="0" applyFont="1" applyAlignment="1">
      <alignment horizontal="left"/>
    </xf>
    <xf numFmtId="0" fontId="4" fillId="0" borderId="55" xfId="0" applyFont="1" applyBorder="1"/>
    <xf numFmtId="0" fontId="16" fillId="0" borderId="55" xfId="0" applyFont="1" applyBorder="1"/>
    <xf numFmtId="0" fontId="4" fillId="0" borderId="55" xfId="0" applyFont="1" applyBorder="1" applyAlignment="1">
      <alignment horizontal="center"/>
    </xf>
    <xf numFmtId="0" fontId="4" fillId="0" borderId="10" xfId="0" applyFont="1" applyBorder="1" applyAlignment="1">
      <alignment vertical="center"/>
    </xf>
    <xf numFmtId="0" fontId="4" fillId="2" borderId="11" xfId="0" applyFont="1" applyFill="1" applyBorder="1" applyAlignment="1" applyProtection="1">
      <alignment horizontal="center" vertical="center"/>
      <protection locked="0"/>
    </xf>
    <xf numFmtId="0" fontId="5" fillId="9" borderId="7" xfId="0" applyFont="1" applyFill="1" applyBorder="1" applyAlignment="1">
      <alignment horizontal="left"/>
    </xf>
    <xf numFmtId="0" fontId="4" fillId="9" borderId="8" xfId="0" applyFont="1" applyFill="1" applyBorder="1" applyAlignment="1">
      <alignment horizontal="center"/>
    </xf>
    <xf numFmtId="0" fontId="4" fillId="9" borderId="9" xfId="0" applyFont="1" applyFill="1" applyBorder="1" applyAlignment="1">
      <alignment horizontal="center"/>
    </xf>
    <xf numFmtId="0" fontId="5" fillId="0" borderId="56" xfId="0" applyFont="1" applyBorder="1" applyAlignment="1">
      <alignment vertical="center"/>
    </xf>
    <xf numFmtId="0" fontId="4" fillId="0" borderId="57" xfId="0" applyFont="1" applyBorder="1"/>
    <xf numFmtId="0" fontId="4" fillId="0" borderId="58" xfId="0" applyFont="1" applyBorder="1"/>
    <xf numFmtId="0" fontId="4" fillId="0" borderId="59" xfId="0" applyFont="1" applyBorder="1"/>
    <xf numFmtId="0" fontId="4" fillId="0" borderId="60" xfId="0" applyFont="1" applyBorder="1" applyAlignment="1">
      <alignment horizontal="center"/>
    </xf>
    <xf numFmtId="0" fontId="4" fillId="0" borderId="61" xfId="0" applyFont="1" applyBorder="1"/>
    <xf numFmtId="0" fontId="4" fillId="0" borderId="62" xfId="0" applyFont="1" applyBorder="1" applyAlignment="1">
      <alignment horizontal="center"/>
    </xf>
    <xf numFmtId="0" fontId="4" fillId="0" borderId="63" xfId="0" applyFont="1" applyBorder="1" applyAlignment="1">
      <alignment horizontal="center"/>
    </xf>
    <xf numFmtId="0" fontId="4" fillId="0" borderId="0" xfId="0" applyFont="1" applyAlignment="1" applyProtection="1">
      <alignment horizontal="center" vertical="center"/>
      <protection locked="0"/>
    </xf>
    <xf numFmtId="0" fontId="15" fillId="0" borderId="0" xfId="0" applyFont="1"/>
    <xf numFmtId="0" fontId="5" fillId="0" borderId="16" xfId="0" applyFont="1" applyBorder="1" applyAlignment="1">
      <alignment horizontal="center" wrapText="1"/>
    </xf>
    <xf numFmtId="0" fontId="5" fillId="0" borderId="37" xfId="0" applyFont="1" applyBorder="1" applyAlignment="1">
      <alignment horizontal="center" wrapText="1"/>
    </xf>
    <xf numFmtId="0" fontId="4" fillId="2" borderId="18" xfId="0" applyFont="1" applyFill="1" applyBorder="1" applyAlignment="1" applyProtection="1">
      <alignment horizontal="center"/>
      <protection locked="0"/>
    </xf>
    <xf numFmtId="169" fontId="5" fillId="0" borderId="0" xfId="0" applyNumberFormat="1" applyFont="1" applyAlignment="1">
      <alignment horizontal="center"/>
    </xf>
    <xf numFmtId="0" fontId="4" fillId="0" borderId="0" xfId="0" applyFont="1" applyAlignment="1" applyProtection="1">
      <alignment horizontal="center"/>
      <protection locked="0"/>
    </xf>
    <xf numFmtId="0" fontId="4" fillId="0" borderId="0" xfId="0" applyFont="1" applyAlignment="1" applyProtection="1">
      <alignment horizontal="left" vertical="top" wrapText="1"/>
      <protection locked="0"/>
    </xf>
    <xf numFmtId="0" fontId="4" fillId="0" borderId="0" xfId="0" applyFont="1" applyAlignment="1">
      <alignment horizontal="center" vertical="center" wrapText="1"/>
    </xf>
    <xf numFmtId="0" fontId="4" fillId="0" borderId="0" xfId="0" applyFont="1" applyAlignment="1" applyProtection="1">
      <alignment vertical="top" wrapText="1"/>
      <protection locked="0"/>
    </xf>
    <xf numFmtId="0" fontId="15" fillId="0" borderId="0" xfId="0" applyFont="1" applyAlignment="1">
      <alignment horizontal="left"/>
    </xf>
    <xf numFmtId="0" fontId="4" fillId="0" borderId="0" xfId="0" applyFont="1" applyAlignment="1">
      <alignment horizontal="left" vertical="top" wrapText="1"/>
    </xf>
    <xf numFmtId="0" fontId="19" fillId="0" borderId="55"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5" fillId="0" borderId="55" xfId="0" applyFont="1" applyBorder="1" applyAlignment="1">
      <alignment horizontal="center"/>
    </xf>
    <xf numFmtId="165" fontId="5" fillId="0" borderId="55" xfId="0" applyNumberFormat="1" applyFont="1" applyBorder="1" applyAlignment="1">
      <alignment horizontal="center" vertical="center"/>
    </xf>
    <xf numFmtId="0" fontId="4" fillId="0" borderId="55" xfId="0" applyFont="1" applyBorder="1" applyAlignment="1">
      <alignment horizontal="left"/>
    </xf>
    <xf numFmtId="165" fontId="5" fillId="0" borderId="0" xfId="0" applyNumberFormat="1" applyFont="1" applyAlignment="1">
      <alignment horizontal="center" vertical="center"/>
    </xf>
    <xf numFmtId="0" fontId="5" fillId="0" borderId="55" xfId="0" applyFont="1" applyBorder="1"/>
    <xf numFmtId="0" fontId="5" fillId="0" borderId="10" xfId="0" applyFont="1" applyBorder="1" applyAlignment="1">
      <alignment horizontal="center"/>
    </xf>
    <xf numFmtId="0" fontId="5" fillId="0" borderId="25" xfId="0" applyFont="1" applyBorder="1" applyAlignment="1">
      <alignment horizontal="center" vertical="top" wrapText="1"/>
    </xf>
    <xf numFmtId="0" fontId="5" fillId="0" borderId="25" xfId="0" applyFont="1" applyBorder="1" applyAlignment="1">
      <alignment horizontal="center" vertical="center" wrapText="1"/>
    </xf>
    <xf numFmtId="0" fontId="5" fillId="0" borderId="27" xfId="0" applyFont="1" applyBorder="1" applyAlignment="1">
      <alignment horizontal="center" wrapText="1"/>
    </xf>
    <xf numFmtId="0" fontId="4" fillId="0" borderId="0" xfId="0" applyFont="1" applyAlignment="1" applyProtection="1">
      <alignment horizontal="center" vertical="top" wrapText="1"/>
      <protection locked="0"/>
    </xf>
    <xf numFmtId="0" fontId="4" fillId="2" borderId="46" xfId="0" applyFont="1" applyFill="1" applyBorder="1" applyAlignment="1" applyProtection="1">
      <alignment horizontal="center" vertical="top" wrapText="1"/>
      <protection locked="0"/>
    </xf>
    <xf numFmtId="0" fontId="4" fillId="0" borderId="0" xfId="0" applyFont="1" applyAlignment="1">
      <alignment horizontal="center" vertical="top" wrapText="1"/>
    </xf>
    <xf numFmtId="0" fontId="16" fillId="0" borderId="55" xfId="0" applyFont="1" applyBorder="1" applyAlignment="1">
      <alignment vertical="top"/>
    </xf>
    <xf numFmtId="0" fontId="4" fillId="0" borderId="55" xfId="0" applyFont="1" applyBorder="1" applyAlignment="1">
      <alignment vertical="top"/>
    </xf>
    <xf numFmtId="0" fontId="10" fillId="0" borderId="0" xfId="0" applyFont="1" applyAlignment="1">
      <alignment vertical="center"/>
    </xf>
    <xf numFmtId="0" fontId="34" fillId="0" borderId="0" xfId="0" applyFont="1" applyAlignment="1">
      <alignment horizontal="center"/>
    </xf>
    <xf numFmtId="0" fontId="4" fillId="2" borderId="20"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16" fillId="0" borderId="55" xfId="0" applyFont="1" applyBorder="1" applyAlignment="1">
      <alignment vertical="center"/>
    </xf>
    <xf numFmtId="0" fontId="4" fillId="0" borderId="0" xfId="0" applyFont="1" applyAlignment="1">
      <alignment vertical="top"/>
    </xf>
    <xf numFmtId="0" fontId="5" fillId="0" borderId="10" xfId="0" applyFont="1" applyBorder="1" applyAlignment="1">
      <alignment horizontal="center" vertical="center" wrapText="1"/>
    </xf>
    <xf numFmtId="0" fontId="4" fillId="8" borderId="26" xfId="0" applyFont="1" applyFill="1" applyBorder="1" applyAlignment="1" applyProtection="1">
      <alignment vertical="top" wrapText="1"/>
      <protection locked="0"/>
    </xf>
    <xf numFmtId="0" fontId="4" fillId="8" borderId="1" xfId="0" applyFont="1" applyFill="1" applyBorder="1" applyAlignment="1" applyProtection="1">
      <alignment vertical="top" wrapText="1"/>
      <protection locked="0"/>
    </xf>
    <xf numFmtId="0" fontId="4" fillId="8" borderId="2" xfId="0" applyFont="1" applyFill="1" applyBorder="1" applyAlignment="1" applyProtection="1">
      <alignment vertical="top" wrapText="1"/>
      <protection locked="0"/>
    </xf>
    <xf numFmtId="0" fontId="4" fillId="8" borderId="27" xfId="0" applyFont="1" applyFill="1" applyBorder="1" applyAlignment="1" applyProtection="1">
      <alignment vertical="top" wrapText="1"/>
      <protection locked="0"/>
    </xf>
    <xf numFmtId="0" fontId="4" fillId="8" borderId="0" xfId="0" applyFont="1" applyFill="1" applyAlignment="1" applyProtection="1">
      <alignment vertical="top" wrapText="1"/>
      <protection locked="0"/>
    </xf>
    <xf numFmtId="0" fontId="4" fillId="8" borderId="3" xfId="0" applyFont="1" applyFill="1" applyBorder="1" applyAlignment="1" applyProtection="1">
      <alignment vertical="top" wrapText="1"/>
      <protection locked="0"/>
    </xf>
    <xf numFmtId="0" fontId="4" fillId="8" borderId="12" xfId="0" applyFont="1" applyFill="1" applyBorder="1" applyAlignment="1" applyProtection="1">
      <alignment vertical="top" wrapText="1"/>
      <protection locked="0"/>
    </xf>
    <xf numFmtId="0" fontId="4" fillId="8" borderId="5" xfId="0" applyFont="1" applyFill="1" applyBorder="1" applyAlignment="1" applyProtection="1">
      <alignment vertical="top" wrapText="1"/>
      <protection locked="0"/>
    </xf>
    <xf numFmtId="0" fontId="4" fillId="8" borderId="6" xfId="0" applyFont="1" applyFill="1" applyBorder="1" applyAlignment="1" applyProtection="1">
      <alignment vertical="top" wrapText="1"/>
      <protection locked="0"/>
    </xf>
    <xf numFmtId="0" fontId="4" fillId="2" borderId="19" xfId="0" applyFont="1" applyFill="1" applyBorder="1" applyAlignment="1" applyProtection="1">
      <alignment horizontal="center"/>
      <protection locked="0"/>
    </xf>
    <xf numFmtId="0" fontId="4" fillId="2" borderId="45" xfId="0" applyFont="1" applyFill="1" applyBorder="1" applyAlignment="1" applyProtection="1">
      <alignment horizontal="center"/>
      <protection locked="0"/>
    </xf>
    <xf numFmtId="0" fontId="5" fillId="0" borderId="24" xfId="0" applyFont="1" applyBorder="1" applyAlignment="1">
      <alignment vertical="top" wrapText="1"/>
    </xf>
    <xf numFmtId="0" fontId="16" fillId="0" borderId="55" xfId="0" applyFont="1" applyBorder="1" applyAlignment="1">
      <alignment horizontal="left"/>
    </xf>
    <xf numFmtId="2" fontId="4" fillId="0" borderId="55" xfId="0" applyNumberFormat="1" applyFont="1" applyBorder="1"/>
    <xf numFmtId="165" fontId="4" fillId="0" borderId="55" xfId="0" applyNumberFormat="1" applyFont="1" applyBorder="1" applyAlignment="1">
      <alignment horizont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xf>
    <xf numFmtId="0" fontId="36" fillId="0" borderId="0" xfId="0" applyFont="1" applyAlignment="1">
      <alignment wrapText="1"/>
    </xf>
    <xf numFmtId="0" fontId="4" fillId="0" borderId="76" xfId="0" applyFont="1" applyBorder="1"/>
    <xf numFmtId="0" fontId="16" fillId="0" borderId="76" xfId="0" applyFont="1" applyBorder="1"/>
    <xf numFmtId="0" fontId="15" fillId="0" borderId="76" xfId="0" applyFont="1" applyBorder="1"/>
    <xf numFmtId="165" fontId="4" fillId="0" borderId="76" xfId="0" applyNumberFormat="1" applyFont="1" applyBorder="1"/>
    <xf numFmtId="0" fontId="4" fillId="0" borderId="76" xfId="0" applyFont="1" applyBorder="1" applyAlignment="1" applyProtection="1">
      <alignment horizontal="left" vertical="top" wrapText="1"/>
      <protection locked="0"/>
    </xf>
    <xf numFmtId="0" fontId="15" fillId="0" borderId="0" xfId="0" applyFont="1" applyAlignment="1">
      <alignment vertical="center"/>
    </xf>
    <xf numFmtId="0" fontId="37" fillId="0" borderId="0" xfId="0" applyFont="1" applyAlignment="1">
      <alignment vertical="center"/>
    </xf>
    <xf numFmtId="0" fontId="4" fillId="0" borderId="0" xfId="0" applyFont="1" applyAlignment="1">
      <alignment vertical="center" wrapText="1"/>
    </xf>
    <xf numFmtId="0" fontId="4" fillId="2" borderId="37" xfId="0" applyFont="1" applyFill="1" applyBorder="1" applyAlignment="1" applyProtection="1">
      <alignment horizontal="center" vertical="center" wrapText="1"/>
      <protection locked="0"/>
    </xf>
    <xf numFmtId="0" fontId="4" fillId="0" borderId="0" xfId="0" applyFont="1" applyAlignment="1" applyProtection="1">
      <alignment horizontal="left" vertical="top"/>
      <protection locked="0"/>
    </xf>
    <xf numFmtId="0" fontId="13" fillId="0" borderId="0" xfId="0" applyFont="1" applyAlignment="1">
      <alignment wrapText="1"/>
    </xf>
    <xf numFmtId="0" fontId="11" fillId="0" borderId="0" xfId="0" applyFont="1" applyAlignment="1">
      <alignment vertical="center" wrapText="1"/>
    </xf>
    <xf numFmtId="0" fontId="4" fillId="2" borderId="35" xfId="0" applyFont="1" applyFill="1" applyBorder="1" applyAlignment="1" applyProtection="1">
      <alignment horizontal="center" vertical="center" wrapText="1"/>
      <protection locked="0"/>
    </xf>
    <xf numFmtId="0" fontId="5" fillId="0" borderId="0" xfId="0" applyFont="1" applyAlignment="1">
      <alignment horizontal="center" vertical="center"/>
    </xf>
    <xf numFmtId="165" fontId="5" fillId="0" borderId="35" xfId="0" applyNumberFormat="1" applyFont="1" applyBorder="1" applyAlignment="1">
      <alignment horizontal="center" vertical="center"/>
    </xf>
    <xf numFmtId="0" fontId="4" fillId="0" borderId="0" xfId="0" applyFont="1" applyAlignment="1" applyProtection="1">
      <alignment vertical="top"/>
      <protection locked="0"/>
    </xf>
    <xf numFmtId="0" fontId="4" fillId="0" borderId="0" xfId="0" applyFont="1" applyAlignment="1">
      <alignment horizontal="left" vertical="top"/>
    </xf>
    <xf numFmtId="0" fontId="16" fillId="0" borderId="76" xfId="0" applyFont="1" applyBorder="1" applyAlignment="1">
      <alignment vertical="center"/>
    </xf>
    <xf numFmtId="0" fontId="5" fillId="0" borderId="76" xfId="0" applyFont="1" applyBorder="1" applyAlignment="1">
      <alignment vertical="center"/>
    </xf>
    <xf numFmtId="0" fontId="4" fillId="0" borderId="76" xfId="0" applyFont="1" applyBorder="1" applyAlignment="1">
      <alignment horizontal="center"/>
    </xf>
    <xf numFmtId="0" fontId="5" fillId="0" borderId="77"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right" wrapText="1"/>
    </xf>
    <xf numFmtId="164" fontId="5" fillId="5" borderId="29" xfId="1" applyFont="1" applyFill="1" applyBorder="1" applyAlignment="1" applyProtection="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166" fontId="4" fillId="4" borderId="21" xfId="0" applyNumberFormat="1" applyFont="1" applyFill="1" applyBorder="1" applyAlignment="1">
      <alignment horizontal="center"/>
    </xf>
    <xf numFmtId="0" fontId="4" fillId="3" borderId="6" xfId="0" applyFont="1" applyFill="1" applyBorder="1" applyAlignment="1" applyProtection="1">
      <alignment horizontal="center"/>
      <protection locked="0"/>
    </xf>
    <xf numFmtId="0" fontId="5" fillId="0" borderId="11" xfId="0" applyFont="1" applyBorder="1" applyAlignment="1">
      <alignment horizontal="center" vertical="top" wrapText="1"/>
    </xf>
    <xf numFmtId="0" fontId="4" fillId="0" borderId="0" xfId="0" applyFont="1" applyAlignment="1">
      <alignment horizontal="center" vertical="center"/>
    </xf>
    <xf numFmtId="0" fontId="5" fillId="0" borderId="64" xfId="0" applyFont="1" applyBorder="1" applyAlignment="1">
      <alignment horizontal="center"/>
    </xf>
    <xf numFmtId="0" fontId="5" fillId="0" borderId="13" xfId="0" applyFont="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78" xfId="0" applyFont="1" applyFill="1" applyBorder="1" applyAlignment="1">
      <alignment vertical="top" wrapText="1"/>
    </xf>
    <xf numFmtId="0" fontId="4" fillId="2" borderId="41" xfId="0" applyFont="1" applyFill="1" applyBorder="1" applyAlignment="1" applyProtection="1">
      <alignment horizontal="center"/>
      <protection locked="0"/>
    </xf>
    <xf numFmtId="0" fontId="5" fillId="0" borderId="1" xfId="0" applyFont="1" applyBorder="1" applyAlignment="1">
      <alignment vertical="top" wrapText="1"/>
    </xf>
    <xf numFmtId="0" fontId="4" fillId="0" borderId="76" xfId="0" applyFont="1" applyBorder="1" applyAlignment="1">
      <alignment vertical="top" wrapText="1"/>
    </xf>
    <xf numFmtId="0" fontId="19" fillId="0" borderId="76" xfId="0" applyFont="1" applyBorder="1"/>
    <xf numFmtId="0" fontId="5" fillId="0" borderId="11" xfId="0" applyFont="1" applyBorder="1" applyAlignment="1">
      <alignment horizontal="center"/>
    </xf>
    <xf numFmtId="0" fontId="5" fillId="14" borderId="17" xfId="0" applyFont="1" applyFill="1" applyBorder="1"/>
    <xf numFmtId="2" fontId="5" fillId="5" borderId="17" xfId="0" applyNumberFormat="1" applyFont="1" applyFill="1" applyBorder="1" applyAlignment="1">
      <alignment horizontal="center"/>
    </xf>
    <xf numFmtId="0" fontId="6" fillId="0" borderId="0" xfId="0" applyFont="1" applyAlignment="1">
      <alignment horizontal="left"/>
    </xf>
    <xf numFmtId="2" fontId="4" fillId="20" borderId="4" xfId="0" applyNumberFormat="1" applyFont="1" applyFill="1" applyBorder="1"/>
    <xf numFmtId="2" fontId="4" fillId="5" borderId="4" xfId="0" applyNumberFormat="1" applyFont="1" applyFill="1" applyBorder="1"/>
    <xf numFmtId="2" fontId="4" fillId="8" borderId="4" xfId="0" applyNumberFormat="1" applyFont="1" applyFill="1" applyBorder="1"/>
    <xf numFmtId="0" fontId="13" fillId="0" borderId="0" xfId="0" applyFont="1" applyAlignment="1">
      <alignment horizontal="center"/>
    </xf>
    <xf numFmtId="0" fontId="11" fillId="0" borderId="0" xfId="0" applyFont="1" applyAlignment="1">
      <alignment horizontal="left" wrapText="1"/>
    </xf>
    <xf numFmtId="0" fontId="4" fillId="0" borderId="0" xfId="0" applyFont="1" applyAlignment="1">
      <alignment horizontal="left" wrapText="1"/>
    </xf>
    <xf numFmtId="165" fontId="4" fillId="0" borderId="0" xfId="0" applyNumberFormat="1" applyFont="1" applyAlignment="1">
      <alignment horizontal="left" wrapText="1"/>
    </xf>
    <xf numFmtId="0" fontId="4" fillId="20" borderId="18" xfId="0" applyFont="1" applyFill="1" applyBorder="1"/>
    <xf numFmtId="0" fontId="4" fillId="5" borderId="18" xfId="0" applyFont="1" applyFill="1" applyBorder="1"/>
    <xf numFmtId="0" fontId="4" fillId="20" borderId="19" xfId="0" applyFont="1" applyFill="1" applyBorder="1"/>
    <xf numFmtId="0" fontId="4" fillId="20" borderId="20" xfId="0" applyFont="1" applyFill="1" applyBorder="1"/>
    <xf numFmtId="0" fontId="4" fillId="0" borderId="5" xfId="0" applyFont="1" applyBorder="1"/>
    <xf numFmtId="0" fontId="4" fillId="0" borderId="6" xfId="0" applyFont="1" applyBorder="1"/>
    <xf numFmtId="0" fontId="4" fillId="0" borderId="79" xfId="0" applyFont="1" applyBorder="1"/>
    <xf numFmtId="165" fontId="5" fillId="5" borderId="79" xfId="0" applyNumberFormat="1" applyFont="1" applyFill="1" applyBorder="1"/>
    <xf numFmtId="0" fontId="5" fillId="14" borderId="12" xfId="0" applyFont="1" applyFill="1" applyBorder="1" applyAlignment="1">
      <alignment horizontal="center"/>
    </xf>
    <xf numFmtId="0" fontId="4" fillId="14" borderId="5" xfId="0" applyFont="1" applyFill="1" applyBorder="1"/>
    <xf numFmtId="0" fontId="4" fillId="14" borderId="79" xfId="0" applyFont="1" applyFill="1" applyBorder="1"/>
    <xf numFmtId="165" fontId="5" fillId="0" borderId="10" xfId="0" applyNumberFormat="1" applyFont="1" applyBorder="1" applyAlignment="1">
      <alignment horizontal="left"/>
    </xf>
    <xf numFmtId="165" fontId="5" fillId="5" borderId="11" xfId="0" applyNumberFormat="1" applyFont="1" applyFill="1" applyBorder="1"/>
    <xf numFmtId="165" fontId="5" fillId="0" borderId="17" xfId="0" applyNumberFormat="1" applyFont="1" applyBorder="1" applyAlignment="1">
      <alignment horizontal="left"/>
    </xf>
    <xf numFmtId="165" fontId="5" fillId="5" borderId="17" xfId="0" applyNumberFormat="1" applyFont="1" applyFill="1" applyBorder="1" applyAlignment="1">
      <alignment wrapText="1"/>
    </xf>
    <xf numFmtId="165" fontId="5" fillId="0" borderId="12" xfId="0" applyNumberFormat="1" applyFont="1" applyBorder="1" applyAlignment="1">
      <alignment horizontal="left"/>
    </xf>
    <xf numFmtId="165" fontId="5" fillId="5" borderId="17" xfId="0" applyNumberFormat="1" applyFont="1" applyFill="1" applyBorder="1"/>
    <xf numFmtId="0" fontId="4" fillId="0" borderId="44" xfId="0" applyFont="1" applyBorder="1"/>
    <xf numFmtId="0" fontId="4" fillId="8" borderId="4" xfId="0" applyFont="1" applyFill="1" applyBorder="1"/>
    <xf numFmtId="0" fontId="7" fillId="0" borderId="0" xfId="0" applyFont="1"/>
    <xf numFmtId="0" fontId="38" fillId="0" borderId="5" xfId="0" applyFont="1" applyBorder="1" applyAlignment="1">
      <alignment vertical="center"/>
    </xf>
    <xf numFmtId="0" fontId="5" fillId="0" borderId="14" xfId="0" applyFont="1" applyBorder="1" applyAlignment="1">
      <alignment horizontal="center" vertical="center" wrapText="1"/>
    </xf>
    <xf numFmtId="0" fontId="4" fillId="20" borderId="19" xfId="0" applyFont="1" applyFill="1" applyBorder="1" applyAlignment="1">
      <alignment horizontal="center"/>
    </xf>
    <xf numFmtId="0" fontId="38" fillId="0" borderId="0" xfId="0" applyFont="1" applyAlignment="1">
      <alignment horizontal="left" vertical="center"/>
    </xf>
    <xf numFmtId="0" fontId="5" fillId="0" borderId="17"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wrapText="1"/>
    </xf>
    <xf numFmtId="0" fontId="4" fillId="0" borderId="46" xfId="0" applyFont="1" applyBorder="1" applyAlignment="1">
      <alignment horizontal="center" vertical="center" wrapText="1"/>
    </xf>
    <xf numFmtId="0" fontId="4" fillId="20" borderId="41" xfId="0" applyFont="1" applyFill="1" applyBorder="1" applyAlignment="1">
      <alignment horizontal="center" vertical="center" wrapText="1"/>
    </xf>
    <xf numFmtId="0" fontId="4" fillId="20" borderId="51" xfId="0" applyFont="1" applyFill="1" applyBorder="1" applyAlignment="1">
      <alignment horizontal="center" vertical="center" wrapText="1"/>
    </xf>
    <xf numFmtId="0" fontId="4" fillId="7" borderId="41" xfId="0" applyFont="1" applyFill="1" applyBorder="1" applyAlignment="1">
      <alignment horizontal="center"/>
    </xf>
    <xf numFmtId="0" fontId="4" fillId="7" borderId="45" xfId="0" applyFont="1" applyFill="1" applyBorder="1" applyAlignment="1">
      <alignment horizontal="center"/>
    </xf>
    <xf numFmtId="169" fontId="4" fillId="5" borderId="46" xfId="0" applyNumberFormat="1" applyFont="1" applyFill="1" applyBorder="1" applyAlignment="1">
      <alignment horizontal="center" vertical="top" wrapText="1"/>
    </xf>
    <xf numFmtId="0" fontId="5" fillId="0" borderId="0" xfId="0" applyFont="1" applyAlignment="1">
      <alignment horizontal="right"/>
    </xf>
    <xf numFmtId="0" fontId="37" fillId="0" borderId="0" xfId="0" applyFont="1"/>
    <xf numFmtId="0" fontId="5" fillId="0" borderId="15" xfId="0" applyFont="1" applyBorder="1" applyAlignment="1">
      <alignment horizontal="center" wrapText="1"/>
    </xf>
    <xf numFmtId="0" fontId="4" fillId="20" borderId="20" xfId="0" applyFont="1" applyFill="1" applyBorder="1" applyAlignment="1">
      <alignment horizontal="center"/>
    </xf>
    <xf numFmtId="165" fontId="5" fillId="5" borderId="29" xfId="0" applyNumberFormat="1" applyFont="1" applyFill="1" applyBorder="1" applyAlignment="1">
      <alignment horizontal="center"/>
    </xf>
    <xf numFmtId="165" fontId="4" fillId="0" borderId="0" xfId="0" applyNumberFormat="1" applyFont="1" applyAlignment="1">
      <alignment vertical="center"/>
    </xf>
    <xf numFmtId="165" fontId="4" fillId="0" borderId="0" xfId="0" applyNumberFormat="1" applyFont="1" applyAlignment="1">
      <alignment horizontal="center" vertical="center"/>
    </xf>
    <xf numFmtId="0" fontId="4" fillId="7" borderId="0" xfId="0" applyFont="1" applyFill="1"/>
    <xf numFmtId="165" fontId="4" fillId="0" borderId="0" xfId="0" applyNumberFormat="1" applyFont="1" applyAlignment="1">
      <alignment vertical="center" wrapText="1"/>
    </xf>
    <xf numFmtId="0" fontId="5" fillId="0" borderId="41" xfId="0" applyFont="1" applyBorder="1" applyAlignment="1">
      <alignment horizontal="left"/>
    </xf>
    <xf numFmtId="0" fontId="4" fillId="5" borderId="45" xfId="0" applyFont="1" applyFill="1" applyBorder="1" applyAlignment="1">
      <alignment horizontal="center" wrapText="1"/>
    </xf>
    <xf numFmtId="0" fontId="19" fillId="0" borderId="0" xfId="0" applyFont="1" applyAlignment="1">
      <alignment wrapText="1"/>
    </xf>
    <xf numFmtId="165" fontId="15" fillId="0" borderId="0" xfId="0" applyNumberFormat="1" applyFont="1" applyAlignment="1">
      <alignment wrapText="1"/>
    </xf>
    <xf numFmtId="165" fontId="19" fillId="0" borderId="0" xfId="0" applyNumberFormat="1" applyFont="1" applyAlignment="1">
      <alignment vertical="center" wrapText="1"/>
    </xf>
    <xf numFmtId="0" fontId="5" fillId="0" borderId="24" xfId="0" applyFont="1" applyBorder="1" applyAlignment="1">
      <alignment horizontal="left"/>
    </xf>
    <xf numFmtId="0" fontId="4" fillId="0" borderId="24" xfId="0" applyFont="1" applyBorder="1" applyAlignment="1">
      <alignment wrapText="1"/>
    </xf>
    <xf numFmtId="0" fontId="5" fillId="0" borderId="31" xfId="0" applyFont="1" applyBorder="1" applyAlignment="1">
      <alignment horizontal="center" wrapText="1"/>
    </xf>
    <xf numFmtId="0" fontId="5" fillId="0" borderId="33" xfId="0" applyFont="1" applyBorder="1" applyAlignment="1">
      <alignment horizontal="center"/>
    </xf>
    <xf numFmtId="165" fontId="5" fillId="0" borderId="35" xfId="0" applyNumberFormat="1" applyFont="1" applyBorder="1" applyAlignment="1">
      <alignment horizontal="center" vertical="center" wrapText="1"/>
    </xf>
    <xf numFmtId="0" fontId="4" fillId="20" borderId="10" xfId="0" applyFont="1" applyFill="1" applyBorder="1" applyAlignment="1">
      <alignment horizontal="left"/>
    </xf>
    <xf numFmtId="0" fontId="4" fillId="5" borderId="43" xfId="0" applyFont="1" applyFill="1" applyBorder="1"/>
    <xf numFmtId="0" fontId="4" fillId="5" borderId="50" xfId="0" applyFont="1" applyFill="1" applyBorder="1"/>
    <xf numFmtId="0" fontId="4" fillId="5" borderId="22" xfId="0" applyFont="1" applyFill="1" applyBorder="1"/>
    <xf numFmtId="0" fontId="5" fillId="0" borderId="23" xfId="0" applyFont="1" applyBorder="1" applyAlignment="1">
      <alignment horizontal="left"/>
    </xf>
    <xf numFmtId="0" fontId="4" fillId="5" borderId="21" xfId="0" applyFont="1" applyFill="1" applyBorder="1"/>
    <xf numFmtId="0" fontId="4" fillId="5" borderId="20" xfId="0" applyFont="1" applyFill="1" applyBorder="1"/>
    <xf numFmtId="165" fontId="5" fillId="5" borderId="45" xfId="0" applyNumberFormat="1" applyFont="1" applyFill="1" applyBorder="1" applyAlignment="1">
      <alignment vertical="center"/>
    </xf>
    <xf numFmtId="165" fontId="5" fillId="0" borderId="0" xfId="0" applyNumberFormat="1" applyFont="1" applyAlignment="1">
      <alignment vertical="center"/>
    </xf>
    <xf numFmtId="165" fontId="15" fillId="0" borderId="0" xfId="0" applyNumberFormat="1" applyFont="1" applyAlignment="1">
      <alignment horizontal="left" vertical="center"/>
    </xf>
    <xf numFmtId="165" fontId="15" fillId="0" borderId="0" xfId="0" applyNumberFormat="1" applyFont="1" applyAlignment="1">
      <alignment horizontal="left"/>
    </xf>
    <xf numFmtId="165" fontId="15" fillId="0" borderId="0" xfId="0" applyNumberFormat="1" applyFont="1" applyAlignment="1">
      <alignment vertical="center" wrapText="1"/>
    </xf>
    <xf numFmtId="165" fontId="19" fillId="0" borderId="0" xfId="0" applyNumberFormat="1" applyFont="1" applyAlignment="1">
      <alignment wrapText="1"/>
    </xf>
    <xf numFmtId="0" fontId="19" fillId="0" borderId="0" xfId="0" applyFont="1" applyAlignment="1">
      <alignment horizontal="left"/>
    </xf>
    <xf numFmtId="165" fontId="19" fillId="0" borderId="0" xfId="0" applyNumberFormat="1" applyFont="1" applyAlignment="1">
      <alignment horizontal="left" vertical="center"/>
    </xf>
    <xf numFmtId="165" fontId="19" fillId="0" borderId="0" xfId="0" applyNumberFormat="1" applyFont="1" applyAlignment="1">
      <alignment horizontal="left"/>
    </xf>
    <xf numFmtId="0" fontId="19" fillId="0" borderId="0" xfId="0" applyFont="1" applyAlignment="1">
      <alignment horizontal="left" wrapText="1"/>
    </xf>
    <xf numFmtId="0" fontId="4" fillId="0" borderId="5" xfId="0" applyFont="1" applyBorder="1" applyAlignment="1">
      <alignment wrapText="1"/>
    </xf>
    <xf numFmtId="0" fontId="5" fillId="0" borderId="32" xfId="0" applyFont="1" applyBorder="1" applyAlignment="1">
      <alignment horizontal="center" wrapText="1"/>
    </xf>
    <xf numFmtId="165" fontId="5" fillId="0" borderId="35" xfId="0" applyNumberFormat="1" applyFont="1" applyBorder="1" applyAlignment="1">
      <alignment horizontal="center" wrapText="1"/>
    </xf>
    <xf numFmtId="165" fontId="5" fillId="5" borderId="18" xfId="0" applyNumberFormat="1" applyFont="1" applyFill="1" applyBorder="1" applyAlignment="1">
      <alignment vertical="center"/>
    </xf>
    <xf numFmtId="0" fontId="5" fillId="0" borderId="24" xfId="0" applyFont="1" applyBorder="1"/>
    <xf numFmtId="0" fontId="5" fillId="0" borderId="52" xfId="0" applyFont="1" applyBorder="1" applyAlignment="1">
      <alignment horizontal="center" vertical="center"/>
    </xf>
    <xf numFmtId="0" fontId="7" fillId="0" borderId="0" xfId="0" applyFont="1" applyAlignment="1">
      <alignment horizontal="left" vertical="center"/>
    </xf>
    <xf numFmtId="0" fontId="5" fillId="0" borderId="10" xfId="0" applyFont="1" applyBorder="1" applyAlignment="1">
      <alignment horizontal="left"/>
    </xf>
    <xf numFmtId="165" fontId="5" fillId="5" borderId="11" xfId="0" applyNumberFormat="1" applyFont="1" applyFill="1" applyBorder="1" applyAlignment="1">
      <alignment wrapText="1"/>
    </xf>
    <xf numFmtId="0" fontId="5" fillId="0" borderId="27" xfId="0" applyFont="1" applyBorder="1" applyAlignment="1">
      <alignment wrapText="1"/>
    </xf>
    <xf numFmtId="0" fontId="5" fillId="0" borderId="27" xfId="0" applyFont="1" applyBorder="1" applyAlignment="1">
      <alignment horizontal="left"/>
    </xf>
    <xf numFmtId="0" fontId="4" fillId="0" borderId="53" xfId="0" applyFont="1" applyBorder="1" applyAlignment="1">
      <alignment horizontal="left"/>
    </xf>
    <xf numFmtId="2" fontId="4" fillId="0" borderId="53" xfId="0" applyNumberFormat="1" applyFont="1" applyBorder="1"/>
    <xf numFmtId="0" fontId="4" fillId="0" borderId="0" xfId="0" applyFont="1" applyAlignment="1">
      <alignment horizontal="left" vertical="center"/>
    </xf>
    <xf numFmtId="0" fontId="4" fillId="0" borderId="47" xfId="0" applyFont="1" applyBorder="1"/>
    <xf numFmtId="165" fontId="5" fillId="5" borderId="23" xfId="0" applyNumberFormat="1" applyFont="1" applyFill="1" applyBorder="1" applyAlignment="1">
      <alignment horizontal="center" vertical="center"/>
    </xf>
    <xf numFmtId="165" fontId="5" fillId="0" borderId="11" xfId="0" applyNumberFormat="1" applyFont="1" applyBorder="1" applyAlignment="1">
      <alignment horizontal="center" vertical="center"/>
    </xf>
    <xf numFmtId="165" fontId="5" fillId="5" borderId="17" xfId="0" applyNumberFormat="1" applyFont="1" applyFill="1" applyBorder="1" applyAlignment="1">
      <alignment horizontal="center" vertical="center"/>
    </xf>
    <xf numFmtId="165" fontId="5" fillId="0" borderId="23" xfId="0" applyNumberFormat="1" applyFont="1" applyBorder="1" applyAlignment="1">
      <alignment horizontal="center" vertical="center"/>
    </xf>
    <xf numFmtId="0" fontId="5" fillId="0" borderId="10" xfId="0" applyFont="1" applyBorder="1"/>
    <xf numFmtId="2" fontId="4" fillId="20" borderId="11" xfId="0" applyNumberFormat="1" applyFont="1" applyFill="1" applyBorder="1" applyAlignment="1">
      <alignment horizontal="center"/>
    </xf>
    <xf numFmtId="0" fontId="5" fillId="0" borderId="14" xfId="0" applyFont="1" applyBorder="1"/>
    <xf numFmtId="2" fontId="4" fillId="5" borderId="37" xfId="0" applyNumberFormat="1" applyFont="1" applyFill="1" applyBorder="1" applyAlignment="1">
      <alignment horizontal="center"/>
    </xf>
    <xf numFmtId="2" fontId="4" fillId="0" borderId="24" xfId="0" applyNumberFormat="1" applyFont="1" applyBorder="1" applyAlignment="1">
      <alignment horizontal="center"/>
    </xf>
    <xf numFmtId="0" fontId="5" fillId="0" borderId="31" xfId="0" applyFont="1" applyBorder="1"/>
    <xf numFmtId="2" fontId="4" fillId="20" borderId="35" xfId="0" applyNumberFormat="1" applyFont="1" applyFill="1" applyBorder="1" applyAlignment="1">
      <alignment horizontal="center"/>
    </xf>
    <xf numFmtId="0" fontId="5" fillId="5" borderId="37" xfId="0" applyFont="1" applyFill="1" applyBorder="1" applyAlignment="1">
      <alignment horizontal="center"/>
    </xf>
    <xf numFmtId="0" fontId="11" fillId="0" borderId="0" xfId="0" applyFont="1"/>
    <xf numFmtId="0" fontId="4" fillId="0" borderId="0" xfId="0" applyFont="1" applyAlignment="1">
      <alignment horizontal="left" vertical="center" wrapText="1"/>
    </xf>
    <xf numFmtId="0" fontId="39" fillId="0" borderId="0" xfId="0" applyFont="1" applyAlignment="1">
      <alignment horizontal="left" wrapText="1"/>
    </xf>
    <xf numFmtId="0" fontId="19" fillId="0" borderId="0" xfId="0" applyFont="1"/>
    <xf numFmtId="0" fontId="5" fillId="4" borderId="11" xfId="0" applyFont="1" applyFill="1" applyBorder="1" applyAlignment="1">
      <alignment horizontal="center"/>
    </xf>
    <xf numFmtId="0" fontId="4" fillId="20" borderId="4" xfId="0" applyFont="1" applyFill="1" applyBorder="1" applyAlignment="1">
      <alignment horizontal="left"/>
    </xf>
    <xf numFmtId="0" fontId="6" fillId="0" borderId="0" xfId="0" applyFont="1" applyAlignment="1">
      <alignment vertical="center"/>
    </xf>
    <xf numFmtId="165" fontId="5" fillId="20" borderId="18" xfId="0" applyNumberFormat="1" applyFont="1" applyFill="1" applyBorder="1" applyAlignment="1">
      <alignment horizontal="center" vertical="center"/>
    </xf>
    <xf numFmtId="165" fontId="5" fillId="20" borderId="11" xfId="0" applyNumberFormat="1" applyFont="1" applyFill="1" applyBorder="1" applyAlignment="1">
      <alignment horizontal="center" vertical="center"/>
    </xf>
    <xf numFmtId="0" fontId="5" fillId="4" borderId="10" xfId="0" applyFont="1" applyFill="1" applyBorder="1" applyAlignment="1">
      <alignment horizontal="center" vertical="center" wrapText="1"/>
    </xf>
    <xf numFmtId="0" fontId="27" fillId="16" borderId="0" xfId="0" applyFont="1" applyFill="1" applyAlignment="1">
      <alignment vertical="top"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lignment horizontal="center" wrapText="1"/>
    </xf>
    <xf numFmtId="167" fontId="23" fillId="0" borderId="0" xfId="0" applyNumberFormat="1" applyFont="1" applyAlignment="1">
      <alignment vertical="center" wrapText="1"/>
    </xf>
    <xf numFmtId="0" fontId="5" fillId="0" borderId="0" xfId="0" applyFont="1" applyAlignment="1">
      <alignment vertical="center" wrapText="1"/>
    </xf>
    <xf numFmtId="167" fontId="27" fillId="16" borderId="0" xfId="0" applyNumberFormat="1" applyFont="1" applyFill="1" applyAlignment="1">
      <alignment horizontal="left" vertical="center" wrapText="1"/>
    </xf>
    <xf numFmtId="0" fontId="5" fillId="0" borderId="34" xfId="0" applyFont="1" applyBorder="1" applyAlignment="1">
      <alignment horizontal="center" vertical="top" wrapText="1"/>
    </xf>
    <xf numFmtId="0" fontId="5" fillId="4" borderId="10" xfId="0" applyFont="1" applyFill="1" applyBorder="1" applyAlignment="1">
      <alignment vertical="top" wrapText="1"/>
    </xf>
    <xf numFmtId="0" fontId="4" fillId="2" borderId="11" xfId="0" applyFont="1" applyFill="1" applyBorder="1" applyAlignment="1" applyProtection="1">
      <alignment horizontal="center"/>
      <protection locked="0"/>
    </xf>
    <xf numFmtId="0" fontId="26" fillId="7" borderId="0" xfId="0" applyFont="1" applyFill="1" applyAlignment="1">
      <alignment vertical="center" wrapText="1"/>
    </xf>
    <xf numFmtId="0" fontId="5" fillId="4" borderId="11" xfId="0" applyFont="1" applyFill="1" applyBorder="1" applyAlignment="1">
      <alignment horizontal="center" vertical="center" wrapText="1"/>
    </xf>
    <xf numFmtId="0" fontId="26" fillId="7" borderId="27" xfId="0" applyFont="1" applyFill="1" applyBorder="1" applyAlignment="1">
      <alignment vertical="center" wrapText="1"/>
    </xf>
    <xf numFmtId="0" fontId="5" fillId="4" borderId="11" xfId="0" applyFont="1" applyFill="1" applyBorder="1" applyAlignment="1">
      <alignment horizontal="center" vertical="center"/>
    </xf>
    <xf numFmtId="0" fontId="4" fillId="2" borderId="18" xfId="0" applyFont="1" applyFill="1" applyBorder="1" applyAlignment="1" applyProtection="1">
      <alignment horizontal="center" vertical="top" wrapText="1"/>
      <protection locked="0"/>
    </xf>
    <xf numFmtId="0" fontId="5" fillId="0" borderId="14" xfId="0" applyFont="1" applyBorder="1" applyAlignment="1">
      <alignment horizontal="center" vertical="center"/>
    </xf>
    <xf numFmtId="0" fontId="43" fillId="0" borderId="0" xfId="0" applyFont="1" applyAlignment="1">
      <alignment horizontal="center"/>
    </xf>
    <xf numFmtId="0" fontId="23" fillId="13" borderId="54" xfId="0" applyFont="1" applyFill="1" applyBorder="1" applyAlignment="1">
      <alignment vertical="center" wrapText="1"/>
    </xf>
    <xf numFmtId="0" fontId="5" fillId="11" borderId="4" xfId="0" applyFont="1" applyFill="1" applyBorder="1" applyAlignment="1">
      <alignment vertical="center"/>
    </xf>
    <xf numFmtId="0" fontId="27" fillId="0" borderId="0" xfId="0" applyFont="1" applyAlignment="1">
      <alignment vertical="center" wrapText="1"/>
    </xf>
    <xf numFmtId="0" fontId="23" fillId="13" borderId="0" xfId="0" applyFont="1" applyFill="1" applyAlignment="1">
      <alignment vertical="center" wrapText="1"/>
    </xf>
    <xf numFmtId="0" fontId="23" fillId="13" borderId="4" xfId="0" applyFont="1" applyFill="1" applyBorder="1" applyAlignment="1">
      <alignment vertical="center" wrapText="1"/>
    </xf>
    <xf numFmtId="0" fontId="23" fillId="13" borderId="4" xfId="0" applyFont="1" applyFill="1" applyBorder="1" applyAlignment="1">
      <alignment vertical="center"/>
    </xf>
    <xf numFmtId="0" fontId="26" fillId="7" borderId="4" xfId="0" applyFont="1" applyFill="1" applyBorder="1" applyAlignment="1">
      <alignment vertical="center" wrapText="1"/>
    </xf>
    <xf numFmtId="0" fontId="5" fillId="0" borderId="0" xfId="0" applyFont="1" applyAlignment="1">
      <alignment vertical="center"/>
    </xf>
    <xf numFmtId="0" fontId="23" fillId="0" borderId="0" xfId="0" applyFont="1" applyAlignment="1">
      <alignment vertical="center" wrapText="1"/>
    </xf>
    <xf numFmtId="168" fontId="23" fillId="0" borderId="0" xfId="0" applyNumberFormat="1" applyFont="1" applyAlignment="1">
      <alignment vertical="center" wrapText="1"/>
    </xf>
    <xf numFmtId="0" fontId="5" fillId="0" borderId="35" xfId="0" applyFont="1" applyBorder="1" applyAlignment="1">
      <alignment horizontal="center"/>
    </xf>
    <xf numFmtId="0" fontId="5" fillId="20" borderId="10" xfId="0" applyFont="1" applyFill="1" applyBorder="1" applyAlignment="1">
      <alignment horizontal="center" wrapText="1"/>
    </xf>
    <xf numFmtId="0" fontId="5" fillId="20" borderId="10" xfId="0" applyFont="1" applyFill="1" applyBorder="1" applyAlignment="1">
      <alignment horizontal="left" wrapText="1"/>
    </xf>
    <xf numFmtId="0" fontId="31" fillId="13" borderId="0" xfId="0" applyFont="1" applyFill="1" applyAlignment="1">
      <alignment horizontal="left" vertical="top" wrapText="1"/>
    </xf>
    <xf numFmtId="0" fontId="31" fillId="13" borderId="53" xfId="0" applyFont="1" applyFill="1" applyBorder="1" applyAlignment="1">
      <alignment horizontal="left" vertical="top" wrapText="1"/>
    </xf>
    <xf numFmtId="0" fontId="31" fillId="13" borderId="49" xfId="0" applyFont="1" applyFill="1" applyBorder="1" applyAlignment="1">
      <alignment horizontal="left" vertical="top" wrapText="1"/>
    </xf>
    <xf numFmtId="0" fontId="31" fillId="13" borderId="54" xfId="0" applyFont="1" applyFill="1" applyBorder="1" applyAlignment="1">
      <alignment horizontal="left" vertical="top" wrapText="1"/>
    </xf>
    <xf numFmtId="0" fontId="31" fillId="13" borderId="52" xfId="0" applyFont="1" applyFill="1" applyBorder="1" applyAlignment="1">
      <alignment horizontal="left" vertical="top" wrapText="1"/>
    </xf>
    <xf numFmtId="0" fontId="31" fillId="13" borderId="51" xfId="0" applyFont="1" applyFill="1" applyBorder="1" applyAlignment="1">
      <alignment horizontal="left" vertical="top" wrapText="1"/>
    </xf>
    <xf numFmtId="0" fontId="31" fillId="13" borderId="44" xfId="0" applyFont="1" applyFill="1" applyBorder="1" applyAlignment="1">
      <alignment horizontal="left" vertical="top"/>
    </xf>
    <xf numFmtId="0" fontId="31" fillId="13" borderId="50" xfId="0" applyFont="1" applyFill="1" applyBorder="1" applyAlignment="1">
      <alignment horizontal="left" vertical="top"/>
    </xf>
    <xf numFmtId="0" fontId="31" fillId="13" borderId="48" xfId="0" applyFont="1" applyFill="1" applyBorder="1" applyAlignment="1">
      <alignment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wrapText="1"/>
    </xf>
    <xf numFmtId="0" fontId="5" fillId="0" borderId="11" xfId="0" applyFont="1" applyBorder="1" applyAlignment="1">
      <alignment horizontal="center" vertical="center" wrapText="1"/>
    </xf>
    <xf numFmtId="0" fontId="10" fillId="0" borderId="0" xfId="0" applyFont="1" applyAlignment="1">
      <alignment vertical="center" wrapText="1"/>
    </xf>
    <xf numFmtId="170" fontId="5" fillId="0" borderId="0" xfId="1" applyNumberFormat="1" applyFont="1" applyFill="1" applyBorder="1" applyAlignment="1" applyProtection="1">
      <alignment horizontal="center" vertical="top" wrapText="1"/>
      <protection locked="0"/>
    </xf>
    <xf numFmtId="170" fontId="4" fillId="0" borderId="0" xfId="1" applyNumberFormat="1" applyFont="1" applyFill="1" applyBorder="1" applyAlignment="1" applyProtection="1">
      <alignment horizontal="center"/>
    </xf>
    <xf numFmtId="0" fontId="5" fillId="0" borderId="34" xfId="0" applyFont="1" applyBorder="1" applyAlignment="1">
      <alignment horizontal="center" vertical="center" wrapText="1"/>
    </xf>
    <xf numFmtId="167" fontId="27" fillId="16" borderId="3" xfId="0" applyNumberFormat="1" applyFont="1" applyFill="1" applyBorder="1" applyAlignment="1">
      <alignment vertical="center" wrapText="1"/>
    </xf>
    <xf numFmtId="167" fontId="27" fillId="16" borderId="65" xfId="0" applyNumberFormat="1" applyFont="1" applyFill="1" applyBorder="1" applyAlignment="1">
      <alignment horizontal="left" vertical="center" wrapText="1"/>
    </xf>
    <xf numFmtId="167" fontId="27" fillId="16" borderId="65" xfId="0" applyNumberFormat="1" applyFont="1" applyFill="1" applyBorder="1" applyAlignment="1">
      <alignment vertical="center" wrapText="1"/>
    </xf>
    <xf numFmtId="167" fontId="27" fillId="16" borderId="66" xfId="0" applyNumberFormat="1" applyFont="1" applyFill="1" applyBorder="1" applyAlignment="1">
      <alignment horizontal="left" vertical="center" wrapText="1"/>
    </xf>
    <xf numFmtId="167" fontId="27" fillId="16" borderId="66" xfId="0" applyNumberFormat="1"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top" wrapText="1"/>
    </xf>
    <xf numFmtId="167" fontId="27" fillId="16" borderId="67" xfId="0" applyNumberFormat="1" applyFont="1" applyFill="1" applyBorder="1" applyAlignment="1">
      <alignment vertical="center" wrapText="1"/>
    </xf>
    <xf numFmtId="0" fontId="5" fillId="0" borderId="64" xfId="0" applyFont="1" applyBorder="1" applyAlignment="1">
      <alignment horizontal="center" vertical="top" wrapText="1"/>
    </xf>
    <xf numFmtId="0" fontId="23" fillId="0" borderId="65" xfId="0" applyFont="1" applyBorder="1" applyAlignment="1">
      <alignment vertical="center" wrapText="1"/>
    </xf>
    <xf numFmtId="168" fontId="23" fillId="0" borderId="66" xfId="0" applyNumberFormat="1" applyFont="1" applyBorder="1" applyAlignment="1">
      <alignment vertical="center" wrapText="1"/>
    </xf>
    <xf numFmtId="168" fontId="23" fillId="0" borderId="67" xfId="0" applyNumberFormat="1" applyFont="1" applyBorder="1" applyAlignment="1">
      <alignment vertical="center" wrapText="1"/>
    </xf>
    <xf numFmtId="0" fontId="5" fillId="11" borderId="64" xfId="0" applyFont="1" applyFill="1" applyBorder="1" applyAlignment="1">
      <alignment horizontal="center" vertical="center"/>
    </xf>
    <xf numFmtId="0" fontId="27" fillId="0" borderId="86" xfId="0" applyFont="1" applyBorder="1" applyAlignment="1">
      <alignment vertical="center" wrapText="1"/>
    </xf>
    <xf numFmtId="0" fontId="4" fillId="0" borderId="86" xfId="0" applyFont="1" applyBorder="1" applyAlignment="1">
      <alignment horizontal="center"/>
    </xf>
    <xf numFmtId="0" fontId="4" fillId="0" borderId="87" xfId="0" applyFont="1" applyBorder="1"/>
    <xf numFmtId="0" fontId="4" fillId="0" borderId="71" xfId="0" applyFont="1" applyBorder="1"/>
    <xf numFmtId="0" fontId="4" fillId="0" borderId="71" xfId="0" applyFont="1" applyBorder="1" applyAlignment="1">
      <alignment vertical="center"/>
    </xf>
    <xf numFmtId="0" fontId="4" fillId="0" borderId="71" xfId="0" applyFont="1" applyBorder="1" applyAlignment="1">
      <alignment wrapText="1"/>
    </xf>
    <xf numFmtId="0" fontId="27" fillId="0" borderId="88" xfId="0" applyFont="1" applyBorder="1" applyAlignment="1">
      <alignment horizontal="left" vertical="center"/>
    </xf>
    <xf numFmtId="0" fontId="27" fillId="0" borderId="74" xfId="0" applyFont="1" applyBorder="1" applyAlignment="1">
      <alignment horizontal="left" vertical="center"/>
    </xf>
    <xf numFmtId="0" fontId="27" fillId="0" borderId="75" xfId="0" applyFont="1" applyBorder="1" applyAlignment="1">
      <alignment horizontal="left" vertical="center"/>
    </xf>
    <xf numFmtId="0" fontId="27" fillId="0" borderId="82" xfId="0" applyFont="1" applyBorder="1" applyAlignment="1">
      <alignment vertical="center" wrapText="1"/>
    </xf>
    <xf numFmtId="0" fontId="4" fillId="0" borderId="82" xfId="0" applyFont="1" applyBorder="1" applyAlignment="1">
      <alignment horizontal="center"/>
    </xf>
    <xf numFmtId="0" fontId="4" fillId="0" borderId="72" xfId="0" applyFont="1" applyBorder="1"/>
    <xf numFmtId="0" fontId="4" fillId="20" borderId="25" xfId="0" applyFont="1" applyFill="1" applyBorder="1" applyAlignment="1">
      <alignment horizontal="center"/>
    </xf>
    <xf numFmtId="165" fontId="4" fillId="5" borderId="80" xfId="0" applyNumberFormat="1" applyFont="1" applyFill="1" applyBorder="1" applyAlignment="1">
      <alignment horizontal="center" vertical="center"/>
    </xf>
    <xf numFmtId="165" fontId="4" fillId="5" borderId="6" xfId="0" applyNumberFormat="1" applyFont="1" applyFill="1" applyBorder="1" applyAlignment="1">
      <alignment horizontal="center" vertical="center"/>
    </xf>
    <xf numFmtId="0" fontId="5" fillId="0" borderId="77" xfId="0" applyFont="1" applyBorder="1" applyAlignment="1">
      <alignment horizontal="center" vertical="center"/>
    </xf>
    <xf numFmtId="0" fontId="5" fillId="0" borderId="36" xfId="0" applyFont="1" applyBorder="1" applyAlignment="1">
      <alignment horizontal="center" vertical="center"/>
    </xf>
    <xf numFmtId="0" fontId="5" fillId="20" borderId="17" xfId="0" applyFont="1" applyFill="1" applyBorder="1" applyAlignment="1">
      <alignment horizontal="center" wrapText="1"/>
    </xf>
    <xf numFmtId="0" fontId="5" fillId="0" borderId="12" xfId="0" applyFont="1" applyBorder="1" applyAlignment="1">
      <alignment horizontal="center" wrapText="1"/>
    </xf>
    <xf numFmtId="0" fontId="5" fillId="0" borderId="35" xfId="0" applyFont="1" applyBorder="1" applyAlignment="1">
      <alignment horizontal="center" vertical="center"/>
    </xf>
    <xf numFmtId="164" fontId="4" fillId="20" borderId="19" xfId="0" applyNumberFormat="1" applyFont="1" applyFill="1" applyBorder="1" applyAlignment="1">
      <alignment horizontal="center"/>
    </xf>
    <xf numFmtId="0" fontId="5" fillId="0" borderId="21" xfId="0" applyFont="1" applyBorder="1"/>
    <xf numFmtId="0" fontId="5" fillId="0" borderId="5" xfId="0" applyFont="1" applyBorder="1" applyAlignment="1">
      <alignment horizontal="center"/>
    </xf>
    <xf numFmtId="165" fontId="4" fillId="0" borderId="5" xfId="0" applyNumberFormat="1" applyFont="1" applyBorder="1" applyAlignment="1">
      <alignment horizontal="center"/>
    </xf>
    <xf numFmtId="0" fontId="4" fillId="0" borderId="6" xfId="0" applyFont="1" applyBorder="1" applyAlignment="1">
      <alignment horizontal="center"/>
    </xf>
    <xf numFmtId="165" fontId="4" fillId="5" borderId="23" xfId="0" applyNumberFormat="1" applyFont="1" applyFill="1" applyBorder="1" applyAlignment="1">
      <alignment horizontal="center"/>
    </xf>
    <xf numFmtId="0" fontId="4" fillId="20" borderId="18" xfId="0" applyFont="1" applyFill="1" applyBorder="1" applyAlignment="1">
      <alignment horizontal="center"/>
    </xf>
    <xf numFmtId="164" fontId="4" fillId="20" borderId="18" xfId="0" applyNumberFormat="1" applyFont="1" applyFill="1" applyBorder="1" applyAlignment="1">
      <alignment horizontal="center"/>
    </xf>
    <xf numFmtId="169" fontId="5" fillId="0" borderId="23" xfId="0" applyNumberFormat="1" applyFont="1" applyBorder="1" applyAlignment="1">
      <alignment horizontal="center" vertical="top" wrapText="1"/>
    </xf>
    <xf numFmtId="0" fontId="4" fillId="7" borderId="21" xfId="0" applyFont="1" applyFill="1" applyBorder="1" applyAlignment="1">
      <alignment horizontal="center"/>
    </xf>
    <xf numFmtId="0" fontId="4" fillId="7" borderId="29" xfId="0" applyFont="1" applyFill="1" applyBorder="1" applyAlignment="1">
      <alignment horizontal="center"/>
    </xf>
    <xf numFmtId="169" fontId="4" fillId="5" borderId="23" xfId="0" applyNumberFormat="1" applyFont="1" applyFill="1" applyBorder="1" applyAlignment="1">
      <alignment horizontal="center" vertical="top" wrapText="1"/>
    </xf>
    <xf numFmtId="164" fontId="5" fillId="5" borderId="21" xfId="0" applyNumberFormat="1" applyFont="1" applyFill="1" applyBorder="1"/>
    <xf numFmtId="0" fontId="5" fillId="0" borderId="12" xfId="0" applyFont="1" applyBorder="1" applyAlignment="1">
      <alignment horizontal="left"/>
    </xf>
    <xf numFmtId="0" fontId="4" fillId="20" borderId="18" xfId="0" applyFont="1" applyFill="1" applyBorder="1" applyAlignment="1">
      <alignment horizontal="left"/>
    </xf>
    <xf numFmtId="0" fontId="5" fillId="0" borderId="6" xfId="0" applyFont="1" applyBorder="1"/>
    <xf numFmtId="0" fontId="5" fillId="5" borderId="23" xfId="0" applyFont="1" applyFill="1" applyBorder="1"/>
    <xf numFmtId="165" fontId="5" fillId="5" borderId="79" xfId="0" applyNumberFormat="1" applyFont="1" applyFill="1" applyBorder="1" applyAlignment="1">
      <alignment vertical="center"/>
    </xf>
    <xf numFmtId="0" fontId="47" fillId="16" borderId="0" xfId="0" applyFont="1" applyFill="1" applyAlignment="1">
      <alignment horizontal="left" vertical="top" wrapText="1"/>
    </xf>
    <xf numFmtId="0" fontId="47" fillId="0" borderId="0" xfId="0" applyFont="1" applyAlignment="1">
      <alignment horizontal="left"/>
    </xf>
    <xf numFmtId="0" fontId="47" fillId="0" borderId="55" xfId="0" applyFont="1" applyBorder="1" applyAlignment="1">
      <alignment horizontal="left"/>
    </xf>
    <xf numFmtId="166" fontId="4" fillId="5" borderId="18" xfId="0" applyNumberFormat="1" applyFont="1" applyFill="1" applyBorder="1" applyAlignment="1">
      <alignment horizontal="center"/>
    </xf>
    <xf numFmtId="165" fontId="5" fillId="0" borderId="32" xfId="0" applyNumberFormat="1" applyFont="1" applyBorder="1" applyAlignment="1">
      <alignment horizontal="center" vertical="center" wrapText="1"/>
    </xf>
    <xf numFmtId="171" fontId="4" fillId="20" borderId="19" xfId="0" applyNumberFormat="1" applyFont="1" applyFill="1" applyBorder="1" applyAlignment="1">
      <alignment horizontal="center"/>
    </xf>
    <xf numFmtId="171" fontId="4" fillId="20" borderId="20" xfId="0" applyNumberFormat="1" applyFont="1" applyFill="1" applyBorder="1" applyAlignment="1">
      <alignment horizontal="center"/>
    </xf>
    <xf numFmtId="0" fontId="5" fillId="0" borderId="0" xfId="0" applyFont="1" applyAlignment="1">
      <alignment horizontal="left" vertical="center" wrapText="1"/>
    </xf>
    <xf numFmtId="0" fontId="5" fillId="4" borderId="78" xfId="0" applyFont="1" applyFill="1" applyBorder="1" applyAlignment="1">
      <alignment horizontal="center" vertical="top" wrapText="1"/>
    </xf>
    <xf numFmtId="0" fontId="5" fillId="4" borderId="83" xfId="0" applyFont="1" applyFill="1" applyBorder="1" applyAlignment="1">
      <alignment horizontal="center" vertical="top" wrapText="1"/>
    </xf>
    <xf numFmtId="0" fontId="4" fillId="2" borderId="10" xfId="0" applyFont="1" applyFill="1" applyBorder="1" applyAlignment="1" applyProtection="1">
      <alignment horizontal="center"/>
      <protection locked="0"/>
    </xf>
    <xf numFmtId="0" fontId="4" fillId="2" borderId="21" xfId="0" applyFont="1" applyFill="1" applyBorder="1" applyAlignment="1" applyProtection="1">
      <alignment horizontal="center"/>
      <protection locked="0"/>
    </xf>
    <xf numFmtId="0" fontId="5" fillId="4" borderId="3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33" xfId="0" applyFont="1" applyBorder="1" applyAlignment="1">
      <alignment horizontal="center" wrapText="1"/>
    </xf>
    <xf numFmtId="0" fontId="4" fillId="2" borderId="43" xfId="0" applyFont="1" applyFill="1" applyBorder="1" applyAlignment="1" applyProtection="1">
      <alignment horizontal="center" vertical="center" wrapText="1"/>
      <protection locked="0"/>
    </xf>
    <xf numFmtId="164" fontId="4" fillId="5" borderId="11" xfId="1" applyFont="1" applyFill="1" applyBorder="1" applyAlignment="1" applyProtection="1">
      <alignment horizontal="center" vertical="center" wrapText="1"/>
    </xf>
    <xf numFmtId="0" fontId="5" fillId="4" borderId="31" xfId="0" applyFont="1" applyFill="1" applyBorder="1" applyAlignment="1">
      <alignment horizontal="center" vertical="top" wrapText="1"/>
    </xf>
    <xf numFmtId="0" fontId="5" fillId="4" borderId="32" xfId="0" applyFont="1" applyFill="1" applyBorder="1" applyAlignment="1">
      <alignment horizontal="center" vertical="top" wrapText="1"/>
    </xf>
    <xf numFmtId="0" fontId="5" fillId="4" borderId="35" xfId="0" applyFont="1" applyFill="1" applyBorder="1" applyAlignment="1">
      <alignment horizontal="center" vertical="top" wrapText="1"/>
    </xf>
    <xf numFmtId="0" fontId="4" fillId="0" borderId="39" xfId="0" applyFont="1" applyBorder="1" applyAlignment="1">
      <alignment horizontal="center"/>
    </xf>
    <xf numFmtId="0" fontId="5" fillId="4" borderId="42" xfId="0" applyFont="1" applyFill="1" applyBorder="1" applyAlignment="1">
      <alignment horizontal="center" vertical="top" wrapText="1"/>
    </xf>
    <xf numFmtId="0" fontId="4" fillId="0" borderId="5" xfId="0" applyFont="1" applyBorder="1" applyAlignment="1">
      <alignment horizontal="center"/>
    </xf>
    <xf numFmtId="0" fontId="4" fillId="22" borderId="0" xfId="0" applyFont="1" applyFill="1" applyAlignment="1">
      <alignment wrapText="1"/>
    </xf>
    <xf numFmtId="0" fontId="48" fillId="22" borderId="0" xfId="0" applyFont="1" applyFill="1" applyAlignment="1">
      <alignment wrapText="1"/>
    </xf>
    <xf numFmtId="0" fontId="49" fillId="22" borderId="0" xfId="0" applyFont="1" applyFill="1" applyAlignment="1">
      <alignment wrapText="1"/>
    </xf>
    <xf numFmtId="0" fontId="3" fillId="0" borderId="89" xfId="0" applyFont="1" applyBorder="1" applyAlignment="1">
      <alignment horizontal="center" wrapText="1"/>
    </xf>
    <xf numFmtId="0" fontId="16" fillId="0" borderId="89" xfId="0" applyFont="1" applyBorder="1" applyAlignment="1">
      <alignment horizontal="left" vertical="center" wrapText="1"/>
    </xf>
    <xf numFmtId="0" fontId="4" fillId="22" borderId="0" xfId="0" applyFont="1" applyFill="1" applyAlignment="1">
      <alignment vertical="top" wrapText="1"/>
    </xf>
    <xf numFmtId="0" fontId="4" fillId="0" borderId="89" xfId="0" applyFont="1" applyBorder="1" applyAlignment="1">
      <alignment horizontal="left" vertical="center" wrapText="1"/>
    </xf>
    <xf numFmtId="0" fontId="11" fillId="0" borderId="89" xfId="0" applyFont="1" applyBorder="1" applyAlignment="1">
      <alignment horizontal="left" vertical="center" wrapText="1"/>
    </xf>
    <xf numFmtId="0" fontId="5" fillId="0" borderId="89" xfId="0" applyFont="1" applyBorder="1" applyAlignment="1">
      <alignment horizontal="left" vertical="center" wrapText="1"/>
    </xf>
    <xf numFmtId="0" fontId="4" fillId="0" borderId="89" xfId="0" applyFont="1" applyBorder="1" applyAlignment="1">
      <alignment vertical="center" wrapText="1"/>
    </xf>
    <xf numFmtId="0" fontId="5" fillId="0" borderId="89" xfId="0" applyFont="1" applyBorder="1" applyAlignment="1">
      <alignment vertical="center" wrapText="1"/>
    </xf>
    <xf numFmtId="0" fontId="22" fillId="0" borderId="89" xfId="0" applyFont="1" applyBorder="1" applyAlignment="1">
      <alignment horizontal="left" wrapText="1" indent="1"/>
    </xf>
    <xf numFmtId="0" fontId="4" fillId="0" borderId="89" xfId="0" applyFont="1" applyBorder="1" applyAlignment="1">
      <alignment horizontal="left" wrapText="1" indent="1"/>
    </xf>
    <xf numFmtId="0" fontId="5" fillId="0" borderId="89" xfId="0" applyFont="1" applyBorder="1" applyAlignment="1">
      <alignment wrapText="1"/>
    </xf>
    <xf numFmtId="0" fontId="4" fillId="0" borderId="89" xfId="0" applyFont="1" applyBorder="1" applyAlignment="1">
      <alignment wrapText="1"/>
    </xf>
    <xf numFmtId="0" fontId="10" fillId="0" borderId="89" xfId="0" applyFont="1" applyBorder="1" applyAlignment="1">
      <alignment horizontal="left" vertical="center" wrapText="1"/>
    </xf>
    <xf numFmtId="0" fontId="4" fillId="0" borderId="23" xfId="0" applyFont="1" applyBorder="1" applyAlignment="1">
      <alignment wrapText="1"/>
    </xf>
    <xf numFmtId="2" fontId="4" fillId="5" borderId="23" xfId="0" applyNumberFormat="1" applyFont="1" applyFill="1" applyBorder="1" applyAlignment="1">
      <alignment horizontal="center"/>
    </xf>
    <xf numFmtId="0" fontId="21" fillId="0" borderId="89" xfId="0" applyFont="1" applyBorder="1" applyAlignment="1">
      <alignment horizontal="left" vertical="center" wrapText="1"/>
    </xf>
    <xf numFmtId="0" fontId="5" fillId="0" borderId="6" xfId="0" applyFont="1" applyBorder="1" applyAlignment="1">
      <alignment horizontal="center" wrapText="1"/>
    </xf>
    <xf numFmtId="0" fontId="4" fillId="7" borderId="18" xfId="0" applyFont="1" applyFill="1" applyBorder="1" applyAlignment="1">
      <alignment horizontal="center" wrapText="1"/>
    </xf>
    <xf numFmtId="0" fontId="5" fillId="0" borderId="5" xfId="0" applyFont="1" applyBorder="1" applyAlignment="1">
      <alignment wrapText="1"/>
    </xf>
    <xf numFmtId="0" fontId="5" fillId="5" borderId="30" xfId="0" applyFont="1" applyFill="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4" fillId="21" borderId="18" xfId="0" applyFont="1" applyFill="1" applyBorder="1" applyAlignment="1">
      <alignment horizontal="center" wrapText="1"/>
    </xf>
    <xf numFmtId="165" fontId="5" fillId="5" borderId="36" xfId="0" applyNumberFormat="1" applyFont="1" applyFill="1" applyBorder="1" applyAlignment="1">
      <alignment wrapText="1"/>
    </xf>
    <xf numFmtId="165" fontId="5" fillId="5" borderId="29" xfId="0" applyNumberFormat="1" applyFont="1" applyFill="1" applyBorder="1" applyAlignment="1">
      <alignment wrapText="1"/>
    </xf>
    <xf numFmtId="1" fontId="4" fillId="2" borderId="19" xfId="0" applyNumberFormat="1" applyFont="1" applyFill="1" applyBorder="1" applyAlignment="1" applyProtection="1">
      <alignment horizontal="center"/>
      <protection locked="0"/>
    </xf>
    <xf numFmtId="0" fontId="5" fillId="0" borderId="15" xfId="0" applyFont="1" applyBorder="1" applyAlignment="1">
      <alignment horizontal="center" vertical="center"/>
    </xf>
    <xf numFmtId="0" fontId="4" fillId="0" borderId="41" xfId="0" applyFont="1" applyBorder="1"/>
    <xf numFmtId="0" fontId="5" fillId="4" borderId="15" xfId="0" applyFont="1" applyFill="1" applyBorder="1" applyAlignment="1">
      <alignment horizontal="center" vertical="center" wrapText="1"/>
    </xf>
    <xf numFmtId="0" fontId="5" fillId="0" borderId="0" xfId="0" applyFont="1" applyAlignment="1">
      <alignment horizontal="center" vertical="center" wrapText="1"/>
    </xf>
    <xf numFmtId="0" fontId="47" fillId="0" borderId="0" xfId="0" applyFont="1" applyAlignment="1">
      <alignment horizontal="left" vertical="center"/>
    </xf>
    <xf numFmtId="0" fontId="4" fillId="0" borderId="0" xfId="0" applyFont="1" applyAlignment="1" applyProtection="1">
      <alignment horizontal="center" vertical="center" wrapText="1"/>
      <protection locked="0"/>
    </xf>
    <xf numFmtId="170" fontId="5" fillId="2" borderId="19" xfId="1" applyNumberFormat="1" applyFont="1" applyFill="1" applyBorder="1" applyAlignment="1" applyProtection="1">
      <alignment vertical="top" wrapText="1"/>
      <protection locked="0"/>
    </xf>
    <xf numFmtId="170" fontId="5" fillId="2" borderId="45" xfId="1" applyNumberFormat="1" applyFont="1" applyFill="1" applyBorder="1" applyAlignment="1" applyProtection="1">
      <alignment vertical="top" wrapText="1"/>
      <protection locked="0"/>
    </xf>
    <xf numFmtId="0" fontId="5" fillId="11" borderId="90" xfId="0" applyFont="1" applyFill="1" applyBorder="1" applyAlignment="1">
      <alignment vertical="center"/>
    </xf>
    <xf numFmtId="0" fontId="5" fillId="11" borderId="91" xfId="0" applyFont="1" applyFill="1" applyBorder="1" applyAlignment="1">
      <alignment vertical="center"/>
    </xf>
    <xf numFmtId="0" fontId="5" fillId="11" borderId="92" xfId="0" applyFont="1" applyFill="1" applyBorder="1" applyAlignment="1">
      <alignment vertical="center"/>
    </xf>
    <xf numFmtId="0" fontId="26" fillId="0" borderId="0" xfId="0" applyFont="1" applyAlignment="1">
      <alignment vertical="center" wrapText="1"/>
    </xf>
    <xf numFmtId="0" fontId="23" fillId="0" borderId="0" xfId="0" applyFont="1" applyAlignment="1">
      <alignment horizontal="left" vertical="top" wrapText="1"/>
    </xf>
    <xf numFmtId="0" fontId="5" fillId="0" borderId="47" xfId="0" applyFont="1" applyBorder="1" applyAlignment="1">
      <alignment horizontal="center" vertical="center"/>
    </xf>
    <xf numFmtId="2" fontId="4" fillId="0" borderId="0" xfId="0" applyNumberFormat="1" applyFont="1" applyAlignment="1">
      <alignment horizontal="center"/>
    </xf>
    <xf numFmtId="0" fontId="5" fillId="0" borderId="14" xfId="0" applyFont="1" applyBorder="1" applyAlignment="1">
      <alignment horizontal="center"/>
    </xf>
    <xf numFmtId="0" fontId="5" fillId="0" borderId="37" xfId="0" applyFont="1" applyBorder="1" applyAlignment="1">
      <alignment horizontal="center"/>
    </xf>
    <xf numFmtId="0" fontId="4" fillId="20" borderId="46" xfId="0" applyFont="1" applyFill="1" applyBorder="1" applyAlignment="1">
      <alignment horizontal="center"/>
    </xf>
    <xf numFmtId="165" fontId="4" fillId="20" borderId="19" xfId="0" applyNumberFormat="1" applyFont="1" applyFill="1" applyBorder="1"/>
    <xf numFmtId="165" fontId="4" fillId="20" borderId="50" xfId="0" applyNumberFormat="1" applyFont="1" applyFill="1" applyBorder="1"/>
    <xf numFmtId="165" fontId="5" fillId="0" borderId="28" xfId="0" applyNumberFormat="1" applyFont="1" applyBorder="1" applyAlignment="1">
      <alignment horizontal="center"/>
    </xf>
    <xf numFmtId="165" fontId="5" fillId="0" borderId="32" xfId="0" applyNumberFormat="1" applyFont="1" applyBorder="1" applyAlignment="1">
      <alignment horizontal="center" vertical="center"/>
    </xf>
    <xf numFmtId="0" fontId="4" fillId="0" borderId="78" xfId="0" applyFont="1" applyBorder="1"/>
    <xf numFmtId="0" fontId="4" fillId="7" borderId="50" xfId="0" applyFont="1" applyFill="1" applyBorder="1" applyAlignment="1">
      <alignment horizontal="center"/>
    </xf>
    <xf numFmtId="0" fontId="4" fillId="3" borderId="19" xfId="0" applyFont="1" applyFill="1" applyBorder="1" applyAlignment="1" applyProtection="1">
      <alignment horizontal="center"/>
      <protection locked="0"/>
    </xf>
    <xf numFmtId="2" fontId="4" fillId="5" borderId="80" xfId="0" applyNumberFormat="1" applyFont="1" applyFill="1" applyBorder="1" applyAlignment="1">
      <alignment horizontal="center"/>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9" xfId="0" applyFont="1" applyBorder="1" applyAlignment="1">
      <alignment horizontal="center"/>
    </xf>
    <xf numFmtId="0" fontId="5" fillId="0" borderId="15" xfId="0" applyFont="1" applyBorder="1" applyAlignment="1">
      <alignment horizontal="center" vertical="center" wrapText="1"/>
    </xf>
    <xf numFmtId="0" fontId="52" fillId="0" borderId="0" xfId="0" applyFont="1" applyAlignment="1">
      <alignment horizontal="left" wrapText="1"/>
    </xf>
    <xf numFmtId="0" fontId="52" fillId="0" borderId="0" xfId="0" applyFont="1" applyAlignment="1">
      <alignment horizontal="left"/>
    </xf>
    <xf numFmtId="0" fontId="52" fillId="0" borderId="0" xfId="0" applyFont="1" applyAlignment="1">
      <alignment horizontal="left" vertical="center" wrapText="1"/>
    </xf>
    <xf numFmtId="0" fontId="52" fillId="0" borderId="0" xfId="0" applyFont="1" applyAlignment="1">
      <alignment wrapText="1"/>
    </xf>
    <xf numFmtId="0" fontId="52" fillId="0" borderId="0" xfId="0" applyFont="1" applyAlignment="1">
      <alignment vertical="center" wrapText="1"/>
    </xf>
    <xf numFmtId="0" fontId="18" fillId="0" borderId="0" xfId="0" applyFont="1" applyAlignment="1">
      <alignment horizontal="left" vertical="center" wrapText="1"/>
    </xf>
    <xf numFmtId="0" fontId="7" fillId="0" borderId="0" xfId="0" applyFont="1" applyAlignment="1">
      <alignment wrapText="1"/>
    </xf>
    <xf numFmtId="0" fontId="5" fillId="15" borderId="93" xfId="0" applyFont="1" applyFill="1" applyBorder="1" applyAlignment="1">
      <alignment horizontal="center" vertical="center" wrapText="1"/>
    </xf>
    <xf numFmtId="0" fontId="23" fillId="13" borderId="27" xfId="0" applyFont="1" applyFill="1" applyBorder="1" applyAlignment="1">
      <alignment vertical="center" wrapText="1"/>
    </xf>
    <xf numFmtId="0" fontId="5" fillId="15" borderId="94" xfId="0" applyFont="1" applyFill="1" applyBorder="1" applyAlignment="1">
      <alignment horizontal="left" vertical="center" wrapText="1"/>
    </xf>
    <xf numFmtId="0" fontId="5" fillId="15" borderId="9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17" borderId="32" xfId="0" applyFont="1" applyFill="1" applyBorder="1" applyAlignment="1">
      <alignment horizontal="center" vertical="top" wrapText="1"/>
    </xf>
    <xf numFmtId="0" fontId="5" fillId="15" borderId="1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27" fillId="16" borderId="73" xfId="0" applyFont="1" applyFill="1" applyBorder="1" applyAlignment="1">
      <alignment vertical="center"/>
    </xf>
    <xf numFmtId="0" fontId="27" fillId="16" borderId="81" xfId="0" applyFont="1" applyFill="1" applyBorder="1" applyAlignment="1">
      <alignment vertical="center"/>
    </xf>
    <xf numFmtId="0" fontId="27" fillId="16" borderId="70" xfId="0" applyFont="1" applyFill="1" applyBorder="1" applyAlignment="1">
      <alignment vertical="center"/>
    </xf>
    <xf numFmtId="0" fontId="27" fillId="16" borderId="74" xfId="0" applyFont="1" applyFill="1" applyBorder="1" applyAlignment="1">
      <alignment vertical="center"/>
    </xf>
    <xf numFmtId="0" fontId="27" fillId="16" borderId="0" xfId="0" applyFont="1" applyFill="1" applyAlignment="1">
      <alignment vertical="center"/>
    </xf>
    <xf numFmtId="0" fontId="27" fillId="16" borderId="71" xfId="0" applyFont="1" applyFill="1" applyBorder="1" applyAlignment="1">
      <alignment vertical="center"/>
    </xf>
    <xf numFmtId="0" fontId="27" fillId="16" borderId="84" xfId="0" applyFont="1" applyFill="1" applyBorder="1" applyAlignment="1">
      <alignment vertical="center"/>
    </xf>
    <xf numFmtId="0" fontId="27" fillId="16" borderId="53" xfId="0" applyFont="1" applyFill="1" applyBorder="1" applyAlignment="1">
      <alignment vertical="center"/>
    </xf>
    <xf numFmtId="0" fontId="27" fillId="16" borderId="85" xfId="0" applyFont="1" applyFill="1" applyBorder="1" applyAlignment="1">
      <alignment vertical="center"/>
    </xf>
    <xf numFmtId="0" fontId="27" fillId="16" borderId="75" xfId="0" applyFont="1" applyFill="1" applyBorder="1" applyAlignment="1">
      <alignment vertical="center"/>
    </xf>
    <xf numFmtId="0" fontId="27" fillId="16" borderId="82" xfId="0" applyFont="1" applyFill="1" applyBorder="1" applyAlignment="1">
      <alignment vertical="center"/>
    </xf>
    <xf numFmtId="0" fontId="27" fillId="16" borderId="72" xfId="0" applyFont="1" applyFill="1" applyBorder="1" applyAlignment="1">
      <alignment vertical="center"/>
    </xf>
    <xf numFmtId="0" fontId="27" fillId="16" borderId="52" xfId="0" applyFont="1" applyFill="1" applyBorder="1" applyAlignment="1">
      <alignment vertical="center"/>
    </xf>
    <xf numFmtId="0" fontId="27" fillId="16" borderId="78" xfId="0" applyFont="1" applyFill="1" applyBorder="1" applyAlignment="1">
      <alignment vertical="center"/>
    </xf>
    <xf numFmtId="0" fontId="27" fillId="16" borderId="12" xfId="0" applyFont="1" applyFill="1" applyBorder="1" applyAlignment="1">
      <alignment vertical="center"/>
    </xf>
    <xf numFmtId="0" fontId="27" fillId="16" borderId="5" xfId="0" applyFont="1" applyFill="1" applyBorder="1" applyAlignment="1">
      <alignment vertical="center"/>
    </xf>
    <xf numFmtId="0" fontId="28" fillId="18" borderId="78" xfId="0" applyFont="1" applyFill="1" applyBorder="1" applyAlignment="1">
      <alignment vertical="top" wrapText="1"/>
    </xf>
    <xf numFmtId="0" fontId="28" fillId="18" borderId="52" xfId="0" applyFont="1" applyFill="1" applyBorder="1" applyAlignment="1">
      <alignment vertical="top" wrapText="1"/>
    </xf>
    <xf numFmtId="0" fontId="27" fillId="18" borderId="4" xfId="0" applyFont="1" applyFill="1" applyBorder="1" applyAlignment="1">
      <alignment vertical="center"/>
    </xf>
    <xf numFmtId="0" fontId="27" fillId="16" borderId="19" xfId="0" applyFont="1" applyFill="1" applyBorder="1" applyAlignment="1">
      <alignment horizontal="center" vertical="center" wrapText="1"/>
    </xf>
    <xf numFmtId="0" fontId="27" fillId="16" borderId="96" xfId="0" applyFont="1" applyFill="1" applyBorder="1" applyAlignment="1">
      <alignment vertical="center"/>
    </xf>
    <xf numFmtId="0" fontId="27" fillId="16" borderId="97" xfId="0" applyFont="1" applyFill="1" applyBorder="1" applyAlignment="1">
      <alignment vertical="center"/>
    </xf>
    <xf numFmtId="0" fontId="4" fillId="2" borderId="41"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protection locked="0"/>
    </xf>
    <xf numFmtId="2" fontId="5" fillId="4" borderId="45" xfId="0" applyNumberFormat="1" applyFont="1" applyFill="1" applyBorder="1" applyAlignment="1">
      <alignment horizontal="center" vertical="center"/>
    </xf>
    <xf numFmtId="0" fontId="5" fillId="4" borderId="41" xfId="0" applyFont="1" applyFill="1" applyBorder="1" applyAlignment="1">
      <alignment horizontal="center" vertical="center" wrapText="1"/>
    </xf>
    <xf numFmtId="167" fontId="27" fillId="16" borderId="98" xfId="0" applyNumberFormat="1" applyFont="1" applyFill="1" applyBorder="1" applyAlignment="1">
      <alignment vertical="center" wrapText="1"/>
    </xf>
    <xf numFmtId="0" fontId="4" fillId="0" borderId="86" xfId="0" applyFont="1" applyBorder="1"/>
    <xf numFmtId="0" fontId="4" fillId="0" borderId="82" xfId="0" applyFont="1" applyBorder="1"/>
    <xf numFmtId="172" fontId="5" fillId="5" borderId="22" xfId="0" applyNumberFormat="1" applyFont="1" applyFill="1" applyBorder="1" applyAlignment="1">
      <alignment horizontal="center"/>
    </xf>
    <xf numFmtId="3" fontId="10" fillId="6" borderId="25" xfId="0" applyNumberFormat="1" applyFont="1" applyFill="1" applyBorder="1" applyProtection="1">
      <protection locked="0"/>
    </xf>
    <xf numFmtId="165" fontId="5" fillId="0" borderId="32" xfId="0" applyNumberFormat="1" applyFont="1" applyBorder="1" applyAlignment="1" applyProtection="1">
      <alignment horizontal="center" wrapText="1"/>
      <protection locked="0"/>
    </xf>
    <xf numFmtId="0" fontId="54" fillId="0" borderId="34" xfId="0" applyFont="1" applyBorder="1" applyAlignment="1">
      <alignment vertical="top" wrapText="1"/>
    </xf>
    <xf numFmtId="4" fontId="4" fillId="0" borderId="0" xfId="0" applyNumberFormat="1" applyFont="1"/>
    <xf numFmtId="173" fontId="5" fillId="4" borderId="31" xfId="0" applyNumberFormat="1" applyFont="1" applyFill="1" applyBorder="1" applyAlignment="1">
      <alignment horizontal="center" wrapText="1"/>
    </xf>
    <xf numFmtId="173" fontId="5" fillId="4" borderId="31" xfId="0" applyNumberFormat="1" applyFont="1" applyFill="1" applyBorder="1" applyAlignment="1">
      <alignment horizontal="center"/>
    </xf>
    <xf numFmtId="173" fontId="5" fillId="4" borderId="38" xfId="0" applyNumberFormat="1" applyFont="1" applyFill="1" applyBorder="1" applyAlignment="1">
      <alignment horizontal="center" wrapText="1"/>
    </xf>
    <xf numFmtId="173" fontId="5" fillId="4" borderId="38" xfId="0" applyNumberFormat="1" applyFont="1" applyFill="1" applyBorder="1" applyAlignment="1">
      <alignment horizontal="center"/>
    </xf>
    <xf numFmtId="173" fontId="5" fillId="4" borderId="21" xfId="0" applyNumberFormat="1" applyFont="1" applyFill="1" applyBorder="1" applyAlignment="1">
      <alignment horizontal="center" wrapText="1"/>
    </xf>
    <xf numFmtId="173" fontId="5" fillId="4" borderId="21" xfId="0" applyNumberFormat="1" applyFont="1" applyFill="1" applyBorder="1" applyAlignment="1">
      <alignment horizontal="center"/>
    </xf>
    <xf numFmtId="3" fontId="5" fillId="4" borderId="34" xfId="0" applyNumberFormat="1" applyFont="1" applyFill="1" applyBorder="1" applyAlignment="1">
      <alignment horizontal="center"/>
    </xf>
    <xf numFmtId="3" fontId="5" fillId="4" borderId="89" xfId="0" applyNumberFormat="1" applyFont="1" applyFill="1" applyBorder="1" applyAlignment="1">
      <alignment horizontal="center"/>
    </xf>
    <xf numFmtId="3" fontId="5" fillId="4" borderId="23" xfId="0" applyNumberFormat="1" applyFont="1" applyFill="1" applyBorder="1" applyAlignment="1">
      <alignment horizontal="center"/>
    </xf>
    <xf numFmtId="173" fontId="5" fillId="4" borderId="39" xfId="0" applyNumberFormat="1" applyFont="1" applyFill="1" applyBorder="1" applyAlignment="1">
      <alignment horizontal="center"/>
    </xf>
    <xf numFmtId="173" fontId="5" fillId="4" borderId="20" xfId="0" applyNumberFormat="1" applyFont="1" applyFill="1" applyBorder="1" applyAlignment="1">
      <alignment horizontal="center"/>
    </xf>
    <xf numFmtId="3" fontId="5" fillId="4" borderId="40" xfId="0" applyNumberFormat="1" applyFont="1" applyFill="1" applyBorder="1" applyAlignment="1">
      <alignment horizontal="center"/>
    </xf>
    <xf numFmtId="3" fontId="5" fillId="4" borderId="29" xfId="0" applyNumberFormat="1" applyFont="1" applyFill="1" applyBorder="1" applyAlignment="1">
      <alignment horizontal="center"/>
    </xf>
    <xf numFmtId="0" fontId="55" fillId="0" borderId="0" xfId="0" applyFont="1"/>
    <xf numFmtId="2" fontId="4" fillId="19" borderId="18" xfId="1" applyNumberFormat="1" applyFont="1" applyFill="1" applyBorder="1" applyAlignment="1" applyProtection="1">
      <alignment horizontal="center" vertical="center" wrapText="1"/>
    </xf>
    <xf numFmtId="0" fontId="27" fillId="0" borderId="0" xfId="0" applyFont="1" applyAlignment="1">
      <alignment horizontal="left" vertical="center"/>
    </xf>
    <xf numFmtId="0" fontId="4" fillId="2" borderId="19" xfId="0" applyFont="1" applyFill="1" applyBorder="1" applyAlignment="1" applyProtection="1">
      <alignment horizontal="center" vertical="center"/>
      <protection locked="0"/>
    </xf>
    <xf numFmtId="0" fontId="4" fillId="11" borderId="80"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protection locked="0"/>
    </xf>
    <xf numFmtId="2" fontId="4" fillId="2" borderId="19" xfId="0" applyNumberFormat="1" applyFont="1" applyFill="1" applyBorder="1" applyAlignment="1" applyProtection="1">
      <alignment horizontal="center" vertical="center"/>
      <protection locked="0"/>
    </xf>
    <xf numFmtId="0" fontId="5" fillId="4" borderId="18"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166" fontId="5" fillId="4" borderId="11" xfId="0" applyNumberFormat="1" applyFont="1" applyFill="1" applyBorder="1" applyAlignment="1">
      <alignment horizontal="center" vertical="center"/>
    </xf>
    <xf numFmtId="0" fontId="5" fillId="4" borderId="21" xfId="0" applyFont="1" applyFill="1" applyBorder="1" applyAlignment="1">
      <alignment horizontal="center" vertical="center" wrapText="1"/>
    </xf>
    <xf numFmtId="0" fontId="4" fillId="20" borderId="10" xfId="0" applyFont="1" applyFill="1" applyBorder="1" applyAlignment="1">
      <alignment horizontal="center"/>
    </xf>
    <xf numFmtId="0" fontId="4" fillId="20" borderId="10" xfId="0" quotePrefix="1" applyFont="1" applyFill="1" applyBorder="1" applyAlignment="1">
      <alignment horizontal="center"/>
    </xf>
    <xf numFmtId="165" fontId="5" fillId="0" borderId="34" xfId="0" applyNumberFormat="1" applyFont="1" applyBorder="1" applyAlignment="1">
      <alignment horizontal="center" vertical="center"/>
    </xf>
    <xf numFmtId="165" fontId="5" fillId="0" borderId="17" xfId="0" applyNumberFormat="1" applyFont="1" applyBorder="1" applyAlignment="1">
      <alignment horizontal="center" vertical="center"/>
    </xf>
    <xf numFmtId="0" fontId="4" fillId="20" borderId="14" xfId="0" applyFont="1" applyFill="1" applyBorder="1" applyAlignment="1">
      <alignment horizontal="center"/>
    </xf>
    <xf numFmtId="165" fontId="4" fillId="5" borderId="37" xfId="0" applyNumberFormat="1" applyFont="1" applyFill="1" applyBorder="1" applyAlignment="1">
      <alignment horizontal="center" vertical="center"/>
    </xf>
    <xf numFmtId="169" fontId="4" fillId="2" borderId="18" xfId="0" applyNumberFormat="1" applyFont="1" applyFill="1" applyBorder="1" applyAlignment="1" applyProtection="1">
      <alignment horizontal="center"/>
      <protection locked="0"/>
    </xf>
    <xf numFmtId="3" fontId="4" fillId="4" borderId="18" xfId="0" applyNumberFormat="1" applyFont="1" applyFill="1" applyBorder="1" applyAlignment="1">
      <alignment horizontal="center" vertical="center" wrapText="1"/>
    </xf>
    <xf numFmtId="4" fontId="4" fillId="2" borderId="46" xfId="0" applyNumberFormat="1" applyFont="1" applyFill="1" applyBorder="1" applyAlignment="1" applyProtection="1">
      <alignment horizontal="center" wrapText="1"/>
      <protection locked="0"/>
    </xf>
    <xf numFmtId="165" fontId="5" fillId="0" borderId="37" xfId="0" applyNumberFormat="1" applyFont="1" applyBorder="1" applyAlignment="1">
      <alignment horizontal="center" vertical="center"/>
    </xf>
    <xf numFmtId="0" fontId="5" fillId="0" borderId="17" xfId="0" applyFont="1" applyBorder="1" applyAlignment="1">
      <alignment horizontal="center" vertical="top" wrapText="1"/>
    </xf>
    <xf numFmtId="0" fontId="4" fillId="2" borderId="10" xfId="0" applyFont="1" applyFill="1" applyBorder="1" applyAlignment="1" applyProtection="1">
      <alignment vertical="center" wrapText="1"/>
      <protection locked="0"/>
    </xf>
    <xf numFmtId="2" fontId="4" fillId="2" borderId="19" xfId="0" applyNumberFormat="1" applyFont="1" applyFill="1" applyBorder="1" applyAlignment="1" applyProtection="1">
      <alignment vertical="center"/>
      <protection locked="0"/>
    </xf>
    <xf numFmtId="0" fontId="4" fillId="2" borderId="41" xfId="0" applyFont="1" applyFill="1" applyBorder="1" applyAlignment="1" applyProtection="1">
      <alignment horizontal="center" vertical="center"/>
      <protection locked="0"/>
    </xf>
    <xf numFmtId="0" fontId="4" fillId="11" borderId="45"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5" fillId="4" borderId="32" xfId="0" applyFont="1" applyFill="1" applyBorder="1" applyAlignment="1">
      <alignment horizontal="center" vertical="center"/>
    </xf>
    <xf numFmtId="0" fontId="4" fillId="2" borderId="31"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protection locked="0"/>
    </xf>
    <xf numFmtId="0" fontId="4" fillId="14" borderId="39" xfId="0" applyFont="1" applyFill="1" applyBorder="1" applyAlignment="1">
      <alignment wrapText="1"/>
    </xf>
    <xf numFmtId="0" fontId="33" fillId="0" borderId="0" xfId="0" applyFont="1" applyAlignment="1" applyProtection="1">
      <alignment horizontal="left" vertical="top" wrapText="1"/>
      <protection hidden="1"/>
    </xf>
    <xf numFmtId="0" fontId="33" fillId="0" borderId="0" xfId="0" applyFont="1" applyAlignment="1">
      <alignment horizontal="center"/>
    </xf>
    <xf numFmtId="0" fontId="4" fillId="0" borderId="19" xfId="0" applyFont="1" applyBorder="1" applyAlignment="1">
      <alignment wrapText="1"/>
    </xf>
    <xf numFmtId="0" fontId="5" fillId="0" borderId="13" xfId="0" applyFont="1" applyBorder="1" applyAlignment="1">
      <alignment wrapText="1"/>
    </xf>
    <xf numFmtId="165" fontId="5" fillId="0" borderId="24" xfId="0" applyNumberFormat="1" applyFont="1" applyBorder="1" applyAlignment="1">
      <alignment horizontal="center"/>
    </xf>
    <xf numFmtId="165" fontId="5" fillId="0" borderId="24" xfId="0" applyNumberFormat="1" applyFont="1" applyBorder="1"/>
    <xf numFmtId="165" fontId="5" fillId="0" borderId="47" xfId="0" applyNumberFormat="1" applyFont="1" applyBorder="1"/>
    <xf numFmtId="165" fontId="4" fillId="5" borderId="0" xfId="0" applyNumberFormat="1" applyFont="1" applyFill="1"/>
    <xf numFmtId="0" fontId="4" fillId="23" borderId="50" xfId="0" applyFont="1" applyFill="1" applyBorder="1" applyAlignment="1" applyProtection="1">
      <alignment horizontal="center" vertical="center"/>
      <protection locked="0"/>
    </xf>
    <xf numFmtId="0" fontId="4" fillId="4" borderId="42" xfId="0" applyFont="1" applyFill="1" applyBorder="1" applyAlignment="1">
      <alignment horizontal="center" vertical="center" wrapText="1"/>
    </xf>
    <xf numFmtId="0" fontId="4" fillId="4" borderId="36" xfId="0" applyFont="1" applyFill="1" applyBorder="1" applyAlignment="1">
      <alignment horizontal="center" vertical="center" wrapText="1"/>
    </xf>
    <xf numFmtId="164" fontId="4" fillId="4" borderId="25" xfId="1" applyFont="1" applyFill="1" applyBorder="1" applyAlignment="1" applyProtection="1">
      <alignment horizontal="center" vertical="center" wrapText="1"/>
    </xf>
    <xf numFmtId="0" fontId="4" fillId="2" borderId="101" xfId="0" applyFont="1" applyFill="1" applyBorder="1" applyAlignment="1">
      <alignment wrapText="1"/>
    </xf>
    <xf numFmtId="0" fontId="4" fillId="11" borderId="101" xfId="0" applyFont="1" applyFill="1" applyBorder="1" applyAlignment="1">
      <alignment wrapText="1"/>
    </xf>
    <xf numFmtId="0" fontId="4" fillId="6" borderId="101" xfId="0" applyFont="1" applyFill="1" applyBorder="1" applyAlignment="1">
      <alignment wrapText="1"/>
    </xf>
    <xf numFmtId="0" fontId="4" fillId="4" borderId="101" xfId="0" applyFont="1" applyFill="1" applyBorder="1" applyAlignment="1">
      <alignment wrapText="1"/>
    </xf>
    <xf numFmtId="0" fontId="4" fillId="7" borderId="101" xfId="0" applyFont="1" applyFill="1" applyBorder="1" applyAlignment="1">
      <alignment wrapText="1"/>
    </xf>
    <xf numFmtId="0" fontId="4" fillId="5" borderId="101" xfId="0" applyFont="1" applyFill="1" applyBorder="1" applyAlignment="1">
      <alignment wrapText="1"/>
    </xf>
    <xf numFmtId="0" fontId="4" fillId="12" borderId="101" xfId="0" applyFont="1" applyFill="1" applyBorder="1" applyAlignment="1">
      <alignment wrapText="1"/>
    </xf>
    <xf numFmtId="0" fontId="4" fillId="9" borderId="101" xfId="0" applyFont="1" applyFill="1" applyBorder="1" applyAlignment="1">
      <alignment wrapText="1"/>
    </xf>
    <xf numFmtId="0" fontId="4" fillId="8" borderId="101" xfId="0" applyFont="1" applyFill="1" applyBorder="1" applyAlignment="1">
      <alignment horizontal="left" wrapText="1" indent="1"/>
    </xf>
    <xf numFmtId="0" fontId="16" fillId="0" borderId="102" xfId="0" applyFont="1" applyBorder="1" applyAlignment="1">
      <alignment wrapText="1"/>
    </xf>
    <xf numFmtId="0" fontId="4" fillId="5" borderId="103" xfId="0" applyFont="1" applyFill="1" applyBorder="1" applyAlignment="1">
      <alignment horizontal="left"/>
    </xf>
    <xf numFmtId="0" fontId="5" fillId="2" borderId="103" xfId="0" applyFont="1" applyFill="1" applyBorder="1"/>
    <xf numFmtId="0" fontId="4" fillId="2" borderId="103" xfId="0" applyFont="1" applyFill="1" applyBorder="1" applyAlignment="1">
      <alignment horizontal="left"/>
    </xf>
    <xf numFmtId="2" fontId="4" fillId="2" borderId="104" xfId="0" applyNumberFormat="1" applyFont="1" applyFill="1" applyBorder="1"/>
    <xf numFmtId="0" fontId="5" fillId="4" borderId="103" xfId="0" applyFont="1" applyFill="1" applyBorder="1" applyAlignment="1">
      <alignment horizontal="left"/>
    </xf>
    <xf numFmtId="0" fontId="5" fillId="5" borderId="103" xfId="0" applyFont="1" applyFill="1" applyBorder="1"/>
    <xf numFmtId="0" fontId="5" fillId="11" borderId="103" xfId="0" applyFont="1" applyFill="1" applyBorder="1"/>
    <xf numFmtId="0" fontId="4" fillId="11" borderId="103" xfId="0" applyFont="1" applyFill="1" applyBorder="1" applyAlignment="1">
      <alignment horizontal="left"/>
    </xf>
    <xf numFmtId="2" fontId="4" fillId="11" borderId="104" xfId="0" applyNumberFormat="1" applyFont="1" applyFill="1" applyBorder="1"/>
    <xf numFmtId="0" fontId="5" fillId="7" borderId="103" xfId="0" applyFont="1" applyFill="1" applyBorder="1"/>
    <xf numFmtId="0" fontId="4" fillId="7" borderId="103" xfId="0" applyFont="1" applyFill="1" applyBorder="1" applyAlignment="1">
      <alignment horizontal="left"/>
    </xf>
    <xf numFmtId="2" fontId="4" fillId="7" borderId="104" xfId="0" applyNumberFormat="1" applyFont="1" applyFill="1" applyBorder="1"/>
    <xf numFmtId="0" fontId="4" fillId="8" borderId="103" xfId="0" applyFont="1" applyFill="1" applyBorder="1" applyAlignment="1">
      <alignment horizontal="left"/>
    </xf>
    <xf numFmtId="2" fontId="4" fillId="8" borderId="104" xfId="0" applyNumberFormat="1" applyFont="1" applyFill="1" applyBorder="1"/>
    <xf numFmtId="0" fontId="4" fillId="0" borderId="107" xfId="0" applyFont="1" applyBorder="1" applyAlignment="1">
      <alignment vertical="center"/>
    </xf>
    <xf numFmtId="0" fontId="4" fillId="0" borderId="105" xfId="0" applyFont="1" applyBorder="1" applyAlignment="1">
      <alignment vertical="center"/>
    </xf>
    <xf numFmtId="0" fontId="4" fillId="2" borderId="106" xfId="0" applyFont="1" applyFill="1" applyBorder="1" applyAlignment="1" applyProtection="1">
      <alignment horizontal="center" vertical="center"/>
      <protection locked="0"/>
    </xf>
    <xf numFmtId="0" fontId="4" fillId="0" borderId="108" xfId="0" applyFont="1" applyBorder="1"/>
    <xf numFmtId="0" fontId="4" fillId="7" borderId="103" xfId="0" applyFont="1" applyFill="1" applyBorder="1" applyAlignment="1">
      <alignment horizontal="center"/>
    </xf>
    <xf numFmtId="2" fontId="4" fillId="5" borderId="109" xfId="0" applyNumberFormat="1" applyFont="1" applyFill="1" applyBorder="1" applyAlignment="1">
      <alignment horizontal="center"/>
    </xf>
    <xf numFmtId="0" fontId="4" fillId="0" borderId="110" xfId="0" applyFont="1" applyBorder="1"/>
    <xf numFmtId="1" fontId="4" fillId="2" borderId="111" xfId="0" applyNumberFormat="1" applyFont="1" applyFill="1" applyBorder="1" applyAlignment="1" applyProtection="1">
      <alignment horizontal="center"/>
      <protection locked="0"/>
    </xf>
    <xf numFmtId="0" fontId="4" fillId="7" borderId="112" xfId="0" applyFont="1" applyFill="1" applyBorder="1" applyAlignment="1">
      <alignment horizontal="center"/>
    </xf>
    <xf numFmtId="0" fontId="4" fillId="3" borderId="111" xfId="0" applyFont="1" applyFill="1" applyBorder="1" applyAlignment="1" applyProtection="1">
      <alignment horizontal="center"/>
      <protection locked="0"/>
    </xf>
    <xf numFmtId="2" fontId="4" fillId="5" borderId="113" xfId="0" applyNumberFormat="1" applyFont="1" applyFill="1" applyBorder="1" applyAlignment="1">
      <alignment horizontal="center"/>
    </xf>
    <xf numFmtId="0" fontId="5" fillId="0" borderId="105" xfId="0" applyFont="1" applyBorder="1" applyAlignment="1">
      <alignment horizontal="center" vertical="top" wrapText="1"/>
    </xf>
    <xf numFmtId="0" fontId="5" fillId="0" borderId="111" xfId="0" applyFont="1" applyBorder="1" applyAlignment="1">
      <alignment horizontal="center"/>
    </xf>
    <xf numFmtId="0" fontId="5" fillId="0" borderId="106" xfId="0" applyFont="1" applyBorder="1" applyAlignment="1">
      <alignment horizontal="center"/>
    </xf>
    <xf numFmtId="0" fontId="4" fillId="23" borderId="103" xfId="0" applyFont="1" applyFill="1" applyBorder="1" applyAlignment="1" applyProtection="1">
      <alignment horizontal="center" vertical="center"/>
      <protection locked="0"/>
    </xf>
    <xf numFmtId="0" fontId="4" fillId="2" borderId="107" xfId="0" applyFont="1" applyFill="1" applyBorder="1" applyAlignment="1" applyProtection="1">
      <alignment horizontal="center" vertical="center" wrapText="1"/>
      <protection locked="0"/>
    </xf>
    <xf numFmtId="0" fontId="4" fillId="2" borderId="103" xfId="0" applyFont="1" applyFill="1" applyBorder="1" applyAlignment="1" applyProtection="1">
      <alignment horizontal="center" vertical="center"/>
      <protection locked="0"/>
    </xf>
    <xf numFmtId="0" fontId="4" fillId="23" borderId="112"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wrapText="1"/>
      <protection locked="0"/>
    </xf>
    <xf numFmtId="0" fontId="4" fillId="2" borderId="112" xfId="0" applyFont="1" applyFill="1" applyBorder="1" applyAlignment="1" applyProtection="1">
      <alignment horizontal="center" vertical="center"/>
      <protection locked="0"/>
    </xf>
    <xf numFmtId="2" fontId="5" fillId="4" borderId="106" xfId="0" applyNumberFormat="1" applyFont="1" applyFill="1" applyBorder="1" applyAlignment="1">
      <alignment horizontal="center" vertical="center"/>
    </xf>
    <xf numFmtId="0" fontId="4" fillId="0" borderId="107" xfId="0" applyFont="1" applyBorder="1"/>
    <xf numFmtId="0" fontId="5" fillId="0" borderId="105" xfId="0" applyFont="1" applyBorder="1"/>
    <xf numFmtId="170" fontId="4" fillId="5" borderId="111" xfId="1" applyNumberFormat="1" applyFont="1" applyFill="1" applyBorder="1" applyAlignment="1" applyProtection="1"/>
    <xf numFmtId="170" fontId="4" fillId="5" borderId="106" xfId="1" applyNumberFormat="1" applyFont="1" applyFill="1" applyBorder="1" applyAlignment="1" applyProtection="1"/>
    <xf numFmtId="0" fontId="5" fillId="4" borderId="111" xfId="0" applyFont="1" applyFill="1" applyBorder="1" applyAlignment="1">
      <alignment horizontal="center" vertical="center"/>
    </xf>
    <xf numFmtId="166" fontId="5" fillId="4" borderId="106" xfId="0" applyNumberFormat="1" applyFont="1" applyFill="1" applyBorder="1" applyAlignment="1">
      <alignment horizontal="center" vertical="center"/>
    </xf>
    <xf numFmtId="0" fontId="5" fillId="4" borderId="107" xfId="0" applyFont="1" applyFill="1" applyBorder="1" applyAlignment="1">
      <alignment horizontal="center" vertical="center" wrapText="1"/>
    </xf>
    <xf numFmtId="0" fontId="5" fillId="4" borderId="105" xfId="0" applyFont="1" applyFill="1" applyBorder="1" applyAlignment="1">
      <alignment horizontal="center" vertical="center" wrapText="1"/>
    </xf>
    <xf numFmtId="0" fontId="5" fillId="4" borderId="106" xfId="0" applyFont="1" applyFill="1" applyBorder="1" applyAlignment="1">
      <alignment horizontal="center" vertical="center"/>
    </xf>
    <xf numFmtId="0" fontId="4" fillId="2" borderId="101" xfId="0" applyFont="1" applyFill="1" applyBorder="1" applyAlignment="1" applyProtection="1">
      <alignment vertical="top" wrapText="1"/>
      <protection locked="0"/>
    </xf>
    <xf numFmtId="0" fontId="4" fillId="2" borderId="101" xfId="0" applyFont="1" applyFill="1" applyBorder="1" applyAlignment="1" applyProtection="1">
      <alignment horizontal="center" vertical="top" wrapText="1"/>
      <protection locked="0"/>
    </xf>
    <xf numFmtId="0" fontId="5" fillId="4" borderId="105" xfId="0" applyFont="1" applyFill="1" applyBorder="1" applyAlignment="1">
      <alignment vertical="top" wrapText="1"/>
    </xf>
    <xf numFmtId="0" fontId="4" fillId="2" borderId="111" xfId="0" applyFont="1" applyFill="1" applyBorder="1" applyAlignment="1" applyProtection="1">
      <alignment horizontal="center" vertical="top" wrapText="1"/>
      <protection locked="0"/>
    </xf>
    <xf numFmtId="0" fontId="4" fillId="2" borderId="111" xfId="0" applyFont="1" applyFill="1" applyBorder="1" applyAlignment="1" applyProtection="1">
      <alignment horizontal="center"/>
      <protection locked="0"/>
    </xf>
    <xf numFmtId="0" fontId="4" fillId="2" borderId="106" xfId="0" applyFont="1" applyFill="1" applyBorder="1" applyAlignment="1" applyProtection="1">
      <alignment horizontal="center"/>
      <protection locked="0"/>
    </xf>
    <xf numFmtId="0" fontId="5" fillId="4" borderId="106" xfId="0" applyFont="1" applyFill="1" applyBorder="1" applyAlignment="1">
      <alignment horizontal="center" vertical="center" wrapText="1"/>
    </xf>
    <xf numFmtId="0" fontId="5" fillId="4" borderId="110" xfId="0" applyFont="1" applyFill="1" applyBorder="1" applyAlignment="1">
      <alignment horizontal="center" vertical="top" wrapText="1"/>
    </xf>
    <xf numFmtId="0" fontId="4" fillId="2" borderId="105" xfId="0" applyFont="1" applyFill="1" applyBorder="1" applyAlignment="1" applyProtection="1">
      <alignment horizontal="center"/>
      <protection locked="0"/>
    </xf>
    <xf numFmtId="0" fontId="5" fillId="4" borderId="108" xfId="0" applyFont="1" applyFill="1" applyBorder="1" applyAlignment="1">
      <alignment horizontal="center" vertical="top" wrapText="1"/>
    </xf>
    <xf numFmtId="0" fontId="4" fillId="2" borderId="107" xfId="0" applyFont="1" applyFill="1" applyBorder="1" applyAlignment="1" applyProtection="1">
      <alignment horizontal="center"/>
      <protection locked="0"/>
    </xf>
    <xf numFmtId="0" fontId="5" fillId="4" borderId="109" xfId="0" applyFont="1" applyFill="1" applyBorder="1" applyAlignment="1">
      <alignment horizontal="center" vertical="center"/>
    </xf>
    <xf numFmtId="0" fontId="4" fillId="2" borderId="111" xfId="0" applyFont="1" applyFill="1" applyBorder="1" applyAlignment="1" applyProtection="1">
      <alignment horizontal="center" vertical="center"/>
      <protection locked="0"/>
    </xf>
    <xf numFmtId="0" fontId="4" fillId="11" borderId="109" xfId="0" applyFont="1" applyFill="1" applyBorder="1" applyAlignment="1" applyProtection="1">
      <alignment horizontal="center" vertical="center"/>
      <protection locked="0"/>
    </xf>
    <xf numFmtId="0" fontId="4" fillId="3" borderId="111" xfId="0" applyFont="1" applyFill="1" applyBorder="1" applyAlignment="1" applyProtection="1">
      <alignment horizontal="center" vertical="center"/>
      <protection locked="0"/>
    </xf>
    <xf numFmtId="0" fontId="4" fillId="11" borderId="113" xfId="0" applyFont="1" applyFill="1" applyBorder="1" applyAlignment="1" applyProtection="1">
      <alignment horizontal="center" vertical="center"/>
      <protection locked="0"/>
    </xf>
    <xf numFmtId="2" fontId="4" fillId="4" borderId="104" xfId="0" applyNumberFormat="1" applyFont="1" applyFill="1" applyBorder="1"/>
    <xf numFmtId="0" fontId="4" fillId="0" borderId="105" xfId="0" applyFont="1" applyBorder="1"/>
    <xf numFmtId="0" fontId="4" fillId="3" borderId="106" xfId="0" applyFont="1" applyFill="1" applyBorder="1" applyAlignment="1" applyProtection="1">
      <alignment horizontal="center"/>
      <protection locked="0"/>
    </xf>
    <xf numFmtId="0" fontId="5" fillId="11" borderId="103" xfId="0" applyFont="1" applyFill="1" applyBorder="1" applyAlignment="1">
      <alignment vertical="center"/>
    </xf>
    <xf numFmtId="0" fontId="5" fillId="11" borderId="104" xfId="0" applyFont="1" applyFill="1" applyBorder="1" applyAlignment="1">
      <alignment vertical="center"/>
    </xf>
    <xf numFmtId="0" fontId="4" fillId="4" borderId="111" xfId="0" applyFont="1" applyFill="1" applyBorder="1" applyAlignment="1">
      <alignment horizontal="center"/>
    </xf>
    <xf numFmtId="0" fontId="4" fillId="3" borderId="111" xfId="0" applyFont="1" applyFill="1" applyBorder="1" applyProtection="1">
      <protection locked="0"/>
    </xf>
    <xf numFmtId="0" fontId="4" fillId="4" borderId="106" xfId="0" applyFont="1" applyFill="1" applyBorder="1" applyAlignment="1">
      <alignment horizontal="center"/>
    </xf>
    <xf numFmtId="3" fontId="4" fillId="3" borderId="111" xfId="0" applyNumberFormat="1" applyFont="1" applyFill="1" applyBorder="1" applyAlignment="1" applyProtection="1">
      <alignment horizontal="center" vertical="center" wrapText="1"/>
      <protection locked="0"/>
    </xf>
    <xf numFmtId="3" fontId="4" fillId="3" borderId="111" xfId="0" applyNumberFormat="1" applyFont="1" applyFill="1" applyBorder="1" applyAlignment="1" applyProtection="1">
      <alignment horizontal="center"/>
      <protection locked="0"/>
    </xf>
    <xf numFmtId="0" fontId="4" fillId="5" borderId="106" xfId="1" applyNumberFormat="1" applyFont="1" applyFill="1" applyBorder="1" applyAlignment="1" applyProtection="1">
      <alignment horizontal="center" vertical="center" wrapText="1"/>
    </xf>
    <xf numFmtId="169" fontId="4" fillId="2" borderId="111" xfId="0" applyNumberFormat="1" applyFont="1" applyFill="1" applyBorder="1" applyAlignment="1" applyProtection="1">
      <alignment horizontal="center"/>
      <protection locked="0"/>
    </xf>
    <xf numFmtId="2" fontId="4" fillId="19" borderId="111" xfId="1" applyNumberFormat="1" applyFont="1" applyFill="1" applyBorder="1" applyAlignment="1" applyProtection="1">
      <alignment horizontal="center" vertical="center" wrapText="1"/>
    </xf>
    <xf numFmtId="3" fontId="4" fillId="4" borderId="111" xfId="0" applyNumberFormat="1" applyFont="1" applyFill="1" applyBorder="1" applyAlignment="1">
      <alignment horizontal="center" vertical="center" wrapText="1"/>
    </xf>
    <xf numFmtId="4" fontId="4" fillId="2" borderId="101" xfId="0" applyNumberFormat="1" applyFont="1" applyFill="1" applyBorder="1" applyAlignment="1" applyProtection="1">
      <alignment horizontal="center" wrapText="1"/>
      <protection locked="0"/>
    </xf>
    <xf numFmtId="170" fontId="4" fillId="2" borderId="104" xfId="1" applyNumberFormat="1" applyFont="1" applyFill="1" applyBorder="1" applyAlignment="1" applyProtection="1">
      <alignment horizontal="center" vertical="center" wrapText="1"/>
      <protection locked="0"/>
    </xf>
    <xf numFmtId="170" fontId="4" fillId="2" borderId="115" xfId="1" applyNumberFormat="1" applyFont="1" applyFill="1" applyBorder="1" applyAlignment="1" applyProtection="1">
      <alignment horizontal="center" vertical="center" wrapText="1"/>
      <protection locked="0"/>
    </xf>
    <xf numFmtId="170" fontId="4" fillId="2" borderId="111" xfId="1" applyNumberFormat="1" applyFont="1" applyFill="1" applyBorder="1" applyAlignment="1" applyProtection="1">
      <alignment horizontal="center" vertical="center" wrapText="1"/>
      <protection locked="0"/>
    </xf>
    <xf numFmtId="0" fontId="4" fillId="2" borderId="106" xfId="0" applyFont="1" applyFill="1" applyBorder="1" applyAlignment="1" applyProtection="1">
      <alignment horizontal="center" vertical="center" wrapText="1"/>
      <protection locked="0"/>
    </xf>
    <xf numFmtId="0" fontId="4" fillId="4" borderId="108" xfId="0" applyFont="1" applyFill="1" applyBorder="1" applyAlignment="1">
      <alignment horizontal="center" vertical="center" wrapText="1"/>
    </xf>
    <xf numFmtId="164" fontId="4" fillId="4" borderId="101" xfId="1" applyFont="1" applyFill="1" applyBorder="1" applyAlignment="1" applyProtection="1">
      <alignment horizontal="center" vertical="center" wrapText="1"/>
    </xf>
    <xf numFmtId="0" fontId="4" fillId="4" borderId="109" xfId="0" applyFont="1" applyFill="1" applyBorder="1" applyAlignment="1">
      <alignment horizontal="center" vertical="center" wrapText="1"/>
    </xf>
    <xf numFmtId="0" fontId="4" fillId="2" borderId="103" xfId="0" applyFont="1" applyFill="1" applyBorder="1" applyAlignment="1" applyProtection="1">
      <alignment horizontal="center" vertical="center" wrapText="1"/>
      <protection locked="0"/>
    </xf>
    <xf numFmtId="0" fontId="4" fillId="4" borderId="110" xfId="0" applyFont="1" applyFill="1" applyBorder="1" applyAlignment="1">
      <alignment horizontal="center" vertical="center" wrapText="1"/>
    </xf>
    <xf numFmtId="0" fontId="4" fillId="4" borderId="113" xfId="0" applyFont="1" applyFill="1" applyBorder="1" applyAlignment="1">
      <alignment horizontal="center" vertical="center" wrapText="1"/>
    </xf>
    <xf numFmtId="0" fontId="4" fillId="2" borderId="112" xfId="0" applyFont="1" applyFill="1" applyBorder="1" applyAlignment="1" applyProtection="1">
      <alignment horizontal="center" vertical="center" wrapText="1"/>
      <protection locked="0"/>
    </xf>
    <xf numFmtId="164" fontId="4" fillId="5" borderId="106" xfId="1" applyFont="1" applyFill="1" applyBorder="1" applyAlignment="1" applyProtection="1">
      <alignment horizontal="center" vertical="center" wrapText="1"/>
    </xf>
    <xf numFmtId="0" fontId="4" fillId="0" borderId="107" xfId="0" applyFont="1" applyBorder="1" applyAlignment="1">
      <alignment horizontal="center" vertical="center" wrapText="1"/>
    </xf>
    <xf numFmtId="0" fontId="4" fillId="4" borderId="114" xfId="0" applyFont="1" applyFill="1" applyBorder="1" applyAlignment="1">
      <alignment horizontal="center"/>
    </xf>
    <xf numFmtId="0" fontId="4" fillId="2" borderId="107" xfId="0" applyFont="1" applyFill="1" applyBorder="1" applyAlignment="1" applyProtection="1">
      <alignment vertical="top" wrapText="1"/>
      <protection locked="0"/>
    </xf>
    <xf numFmtId="0" fontId="5" fillId="0" borderId="107" xfId="0" applyFont="1" applyBorder="1" applyAlignment="1">
      <alignment horizontal="center" vertical="center" wrapText="1"/>
    </xf>
    <xf numFmtId="0" fontId="4" fillId="2" borderId="105" xfId="0" applyFont="1" applyFill="1" applyBorder="1" applyAlignment="1" applyProtection="1">
      <alignment vertical="top" wrapText="1"/>
      <protection locked="0"/>
    </xf>
    <xf numFmtId="0" fontId="4" fillId="3" borderId="106" xfId="0" applyFont="1" applyFill="1" applyBorder="1" applyAlignment="1" applyProtection="1">
      <alignment horizontal="center" vertical="center" wrapText="1"/>
      <protection locked="0"/>
    </xf>
    <xf numFmtId="0" fontId="5" fillId="4" borderId="110" xfId="0" applyFont="1" applyFill="1" applyBorder="1" applyAlignment="1">
      <alignment vertical="top" wrapText="1"/>
    </xf>
    <xf numFmtId="0" fontId="5" fillId="4" borderId="108" xfId="0" applyFont="1" applyFill="1" applyBorder="1" applyAlignment="1">
      <alignment vertical="top" wrapText="1"/>
    </xf>
    <xf numFmtId="0" fontId="4" fillId="2" borderId="107"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2" borderId="107" xfId="0" applyFont="1" applyFill="1" applyBorder="1" applyAlignment="1" applyProtection="1">
      <alignment vertical="center" wrapText="1"/>
      <protection locked="0"/>
    </xf>
    <xf numFmtId="0" fontId="4" fillId="11" borderId="106" xfId="0" applyFont="1" applyFill="1" applyBorder="1" applyAlignment="1" applyProtection="1">
      <alignment horizontal="center" vertical="center"/>
      <protection locked="0"/>
    </xf>
    <xf numFmtId="0" fontId="4" fillId="2" borderId="107" xfId="0" applyFont="1" applyFill="1" applyBorder="1" applyProtection="1">
      <protection locked="0"/>
    </xf>
    <xf numFmtId="0" fontId="4" fillId="2" borderId="105" xfId="0" applyFont="1" applyFill="1" applyBorder="1" applyProtection="1">
      <protection locked="0"/>
    </xf>
    <xf numFmtId="0" fontId="5" fillId="0" borderId="107" xfId="0" applyFont="1" applyBorder="1"/>
    <xf numFmtId="165" fontId="4" fillId="5" borderId="111" xfId="0" applyNumberFormat="1" applyFont="1" applyFill="1" applyBorder="1"/>
    <xf numFmtId="0" fontId="5" fillId="20" borderId="103" xfId="0" applyFont="1" applyFill="1" applyBorder="1" applyAlignment="1">
      <alignment horizontal="left"/>
    </xf>
    <xf numFmtId="0" fontId="4" fillId="20" borderId="103" xfId="0" applyFont="1" applyFill="1" applyBorder="1" applyAlignment="1">
      <alignment horizontal="left"/>
    </xf>
    <xf numFmtId="0" fontId="5" fillId="20" borderId="104" xfId="0" applyFont="1" applyFill="1" applyBorder="1" applyAlignment="1">
      <alignment horizontal="center"/>
    </xf>
    <xf numFmtId="0" fontId="5" fillId="5" borderId="103" xfId="0" applyFont="1" applyFill="1" applyBorder="1" applyAlignment="1">
      <alignment horizontal="left"/>
    </xf>
    <xf numFmtId="0" fontId="5" fillId="5" borderId="104" xfId="0" applyFont="1" applyFill="1" applyBorder="1" applyAlignment="1">
      <alignment horizontal="center"/>
    </xf>
    <xf numFmtId="0" fontId="5" fillId="8" borderId="104" xfId="0" applyFont="1" applyFill="1" applyBorder="1" applyAlignment="1">
      <alignment horizontal="center"/>
    </xf>
    <xf numFmtId="0" fontId="4" fillId="20" borderId="111" xfId="0" applyFont="1" applyFill="1" applyBorder="1"/>
    <xf numFmtId="165" fontId="5" fillId="0" borderId="105" xfId="0" applyNumberFormat="1" applyFont="1" applyBorder="1" applyAlignment="1">
      <alignment horizontal="left"/>
    </xf>
    <xf numFmtId="165" fontId="5" fillId="5" borderId="106" xfId="0" applyNumberFormat="1" applyFont="1" applyFill="1" applyBorder="1"/>
    <xf numFmtId="2" fontId="4" fillId="20" borderId="104" xfId="0" applyNumberFormat="1" applyFont="1" applyFill="1" applyBorder="1"/>
    <xf numFmtId="0" fontId="4" fillId="8" borderId="103" xfId="0" applyFont="1" applyFill="1" applyBorder="1"/>
    <xf numFmtId="0" fontId="4" fillId="8" borderId="104" xfId="0" applyFont="1" applyFill="1" applyBorder="1"/>
    <xf numFmtId="0" fontId="4" fillId="20" borderId="107" xfId="0" applyFont="1" applyFill="1" applyBorder="1" applyAlignment="1">
      <alignment horizontal="center" vertical="center" wrapText="1"/>
    </xf>
    <xf numFmtId="0" fontId="4" fillId="20" borderId="104" xfId="0" applyFont="1" applyFill="1" applyBorder="1" applyAlignment="1">
      <alignment horizontal="center" vertical="center" wrapText="1"/>
    </xf>
    <xf numFmtId="0" fontId="4" fillId="7" borderId="107" xfId="0" applyFont="1" applyFill="1" applyBorder="1" applyAlignment="1">
      <alignment horizontal="center"/>
    </xf>
    <xf numFmtId="169" fontId="4" fillId="5" borderId="101" xfId="0" applyNumberFormat="1" applyFont="1" applyFill="1" applyBorder="1" applyAlignment="1">
      <alignment horizontal="center" vertical="top" wrapText="1"/>
    </xf>
    <xf numFmtId="0" fontId="4" fillId="0" borderId="101" xfId="0" applyFont="1" applyBorder="1" applyAlignment="1">
      <alignment horizontal="center" vertical="center" wrapText="1"/>
    </xf>
    <xf numFmtId="0" fontId="4" fillId="20" borderId="105" xfId="0" applyFont="1" applyFill="1" applyBorder="1" applyAlignment="1">
      <alignment horizontal="center" vertical="center" wrapText="1"/>
    </xf>
    <xf numFmtId="0" fontId="4" fillId="20" borderId="115" xfId="0" applyFont="1" applyFill="1" applyBorder="1" applyAlignment="1">
      <alignment horizontal="center" vertical="center" wrapText="1"/>
    </xf>
    <xf numFmtId="0" fontId="4" fillId="20" borderId="113" xfId="0" applyFont="1" applyFill="1" applyBorder="1" applyAlignment="1">
      <alignment horizontal="center" vertical="center" wrapText="1"/>
    </xf>
    <xf numFmtId="0" fontId="4" fillId="5" borderId="103" xfId="0" applyFont="1" applyFill="1" applyBorder="1"/>
    <xf numFmtId="0" fontId="4" fillId="5" borderId="104" xfId="0" applyFont="1" applyFill="1" applyBorder="1"/>
    <xf numFmtId="0" fontId="5" fillId="0" borderId="105" xfId="0" applyFont="1" applyBorder="1" applyAlignment="1">
      <alignment horizontal="left"/>
    </xf>
    <xf numFmtId="0" fontId="4" fillId="20" borderId="106" xfId="0" applyFont="1" applyFill="1" applyBorder="1" applyAlignment="1">
      <alignment horizontal="center" wrapText="1"/>
    </xf>
    <xf numFmtId="0" fontId="4" fillId="20" borderId="107" xfId="0" applyFont="1" applyFill="1" applyBorder="1" applyAlignment="1">
      <alignment horizontal="left"/>
    </xf>
    <xf numFmtId="0" fontId="4" fillId="20" borderId="105" xfId="0" applyFont="1" applyFill="1" applyBorder="1" applyAlignment="1">
      <alignment horizontal="left"/>
    </xf>
    <xf numFmtId="0" fontId="4" fillId="20" borderId="111" xfId="0" applyFont="1" applyFill="1" applyBorder="1" applyAlignment="1">
      <alignment horizontal="left"/>
    </xf>
    <xf numFmtId="165" fontId="5" fillId="5" borderId="111" xfId="0" applyNumberFormat="1" applyFont="1" applyFill="1" applyBorder="1" applyAlignment="1">
      <alignment vertical="center"/>
    </xf>
    <xf numFmtId="0" fontId="4" fillId="20" borderId="107" xfId="0" applyFont="1" applyFill="1" applyBorder="1" applyAlignment="1">
      <alignment horizontal="center"/>
    </xf>
    <xf numFmtId="165" fontId="4" fillId="5" borderId="106" xfId="0" applyNumberFormat="1" applyFont="1" applyFill="1" applyBorder="1" applyAlignment="1">
      <alignment horizontal="center" vertical="center"/>
    </xf>
    <xf numFmtId="165" fontId="4" fillId="5" borderId="101" xfId="0" applyNumberFormat="1" applyFont="1" applyFill="1" applyBorder="1" applyAlignment="1">
      <alignment horizontal="center" vertical="center"/>
    </xf>
    <xf numFmtId="0" fontId="4" fillId="20" borderId="107" xfId="0" quotePrefix="1" applyFont="1" applyFill="1" applyBorder="1" applyAlignment="1">
      <alignment horizontal="center"/>
    </xf>
    <xf numFmtId="0" fontId="4" fillId="20" borderId="101" xfId="0" applyFont="1" applyFill="1" applyBorder="1" applyAlignment="1">
      <alignment horizontal="center"/>
    </xf>
    <xf numFmtId="0" fontId="4" fillId="20" borderId="105" xfId="0" applyFont="1" applyFill="1" applyBorder="1" applyAlignment="1">
      <alignment horizontal="center"/>
    </xf>
    <xf numFmtId="0" fontId="4" fillId="20" borderId="111" xfId="0" applyFont="1" applyFill="1" applyBorder="1" applyAlignment="1">
      <alignment horizontal="center"/>
    </xf>
    <xf numFmtId="165" fontId="4" fillId="5" borderId="109" xfId="0" applyNumberFormat="1" applyFont="1" applyFill="1" applyBorder="1" applyAlignment="1">
      <alignment horizontal="center" vertical="center"/>
    </xf>
    <xf numFmtId="165" fontId="4" fillId="5" borderId="113" xfId="0" applyNumberFormat="1" applyFont="1" applyFill="1" applyBorder="1" applyAlignment="1">
      <alignment horizontal="center" vertical="center"/>
    </xf>
    <xf numFmtId="2" fontId="4" fillId="20" borderId="106" xfId="0" applyNumberFormat="1" applyFont="1" applyFill="1" applyBorder="1" applyAlignment="1">
      <alignment horizontal="center"/>
    </xf>
    <xf numFmtId="0" fontId="23" fillId="13" borderId="107" xfId="0" applyFont="1" applyFill="1" applyBorder="1" applyAlignment="1">
      <alignment horizontal="left" vertical="top" wrapText="1"/>
    </xf>
    <xf numFmtId="0" fontId="23" fillId="13" borderId="107" xfId="0" applyFont="1" applyFill="1" applyBorder="1" applyAlignment="1">
      <alignment horizontal="left" vertical="center" wrapText="1"/>
    </xf>
    <xf numFmtId="0" fontId="23" fillId="13" borderId="105" xfId="0" applyFont="1" applyFill="1" applyBorder="1" applyAlignment="1">
      <alignment horizontal="left" vertical="center" wrapText="1"/>
    </xf>
    <xf numFmtId="0" fontId="27" fillId="16" borderId="108" xfId="0" applyFont="1" applyFill="1" applyBorder="1" applyAlignment="1">
      <alignment vertical="center"/>
    </xf>
    <xf numFmtId="0" fontId="27" fillId="16" borderId="107" xfId="0" applyFont="1" applyFill="1" applyBorder="1" applyAlignment="1">
      <alignment vertical="center"/>
    </xf>
    <xf numFmtId="0" fontId="27" fillId="16" borderId="104" xfId="0" applyFont="1" applyFill="1" applyBorder="1" applyAlignment="1">
      <alignment vertical="center"/>
    </xf>
    <xf numFmtId="0" fontId="26" fillId="7" borderId="108" xfId="0" applyFont="1" applyFill="1" applyBorder="1" applyAlignment="1">
      <alignment vertical="top"/>
    </xf>
    <xf numFmtId="0" fontId="26" fillId="7" borderId="104" xfId="0" applyFont="1" applyFill="1" applyBorder="1" applyAlignment="1">
      <alignment vertical="top" wrapText="1"/>
    </xf>
    <xf numFmtId="0" fontId="27" fillId="16" borderId="110" xfId="0" applyFont="1" applyFill="1" applyBorder="1" applyAlignment="1">
      <alignment vertical="center"/>
    </xf>
    <xf numFmtId="0" fontId="27" fillId="16" borderId="115" xfId="0" applyFont="1" applyFill="1" applyBorder="1" applyAlignment="1">
      <alignment vertical="center"/>
    </xf>
    <xf numFmtId="0" fontId="23" fillId="13" borderId="111" xfId="0" applyFont="1" applyFill="1" applyBorder="1" applyAlignment="1">
      <alignment horizontal="center" vertical="center" wrapText="1"/>
    </xf>
    <xf numFmtId="0" fontId="0" fillId="0" borderId="106" xfId="0" applyBorder="1" applyAlignment="1">
      <alignment horizontal="center" vertical="top" wrapText="1"/>
    </xf>
    <xf numFmtId="0" fontId="27" fillId="16" borderId="104" xfId="0" applyFont="1" applyFill="1" applyBorder="1" applyAlignment="1">
      <alignment horizontal="center" vertical="center" wrapText="1"/>
    </xf>
    <xf numFmtId="0" fontId="28" fillId="18" borderId="108" xfId="0" applyFont="1" applyFill="1" applyBorder="1" applyAlignment="1">
      <alignment vertical="center"/>
    </xf>
    <xf numFmtId="0" fontId="27" fillId="16" borderId="111" xfId="0" applyFont="1" applyFill="1" applyBorder="1" applyAlignment="1">
      <alignment horizontal="center" vertical="center" wrapText="1"/>
    </xf>
    <xf numFmtId="0" fontId="4" fillId="0" borderId="111" xfId="0" applyFont="1" applyBorder="1" applyAlignment="1">
      <alignment horizontal="center" vertical="center"/>
    </xf>
    <xf numFmtId="0" fontId="4" fillId="0" borderId="106" xfId="0" applyFont="1" applyBorder="1" applyAlignment="1">
      <alignment horizontal="center" vertical="center"/>
    </xf>
    <xf numFmtId="0" fontId="26" fillId="7" borderId="108" xfId="0" applyFont="1" applyFill="1" applyBorder="1" applyAlignment="1">
      <alignment vertical="center" wrapText="1"/>
    </xf>
    <xf numFmtId="0" fontId="26" fillId="7" borderId="104" xfId="0" applyFont="1" applyFill="1" applyBorder="1" applyAlignment="1">
      <alignment vertical="center" wrapText="1"/>
    </xf>
    <xf numFmtId="0" fontId="23" fillId="13" borderId="108" xfId="0" applyFont="1" applyFill="1" applyBorder="1" applyAlignment="1">
      <alignment vertical="center" wrapText="1"/>
    </xf>
    <xf numFmtId="0" fontId="23" fillId="13" borderId="104" xfId="0" applyFont="1" applyFill="1" applyBorder="1" applyAlignment="1">
      <alignment vertical="center" wrapText="1"/>
    </xf>
    <xf numFmtId="0" fontId="23" fillId="13" borderId="108" xfId="0" applyFont="1" applyFill="1" applyBorder="1" applyAlignment="1">
      <alignment vertical="center"/>
    </xf>
    <xf numFmtId="0" fontId="23" fillId="13" borderId="104" xfId="0" applyFont="1" applyFill="1" applyBorder="1" applyAlignment="1">
      <alignment vertical="center"/>
    </xf>
    <xf numFmtId="0" fontId="23" fillId="13" borderId="110" xfId="0" applyFont="1" applyFill="1" applyBorder="1" applyAlignment="1">
      <alignment vertical="center"/>
    </xf>
    <xf numFmtId="0" fontId="23" fillId="13" borderId="114" xfId="0" applyFont="1" applyFill="1" applyBorder="1" applyAlignment="1">
      <alignment vertical="center"/>
    </xf>
    <xf numFmtId="0" fontId="23" fillId="13" borderId="115" xfId="0" applyFont="1" applyFill="1" applyBorder="1" applyAlignment="1">
      <alignment vertical="center"/>
    </xf>
    <xf numFmtId="168" fontId="4" fillId="13" borderId="106" xfId="0" applyNumberFormat="1" applyFont="1" applyFill="1" applyBorder="1" applyAlignment="1">
      <alignment horizontal="center" vertical="center" wrapText="1"/>
    </xf>
    <xf numFmtId="0" fontId="27" fillId="16" borderId="108" xfId="0" applyFont="1" applyFill="1" applyBorder="1" applyAlignment="1">
      <alignment vertical="center" wrapText="1"/>
    </xf>
    <xf numFmtId="0" fontId="23" fillId="13" borderId="110" xfId="0" applyFont="1" applyFill="1" applyBorder="1" applyAlignment="1">
      <alignment vertical="center" wrapText="1"/>
    </xf>
    <xf numFmtId="0" fontId="0" fillId="0" borderId="116" xfId="0" applyBorder="1" applyAlignment="1">
      <alignment horizontal="center" vertical="top" wrapText="1"/>
    </xf>
    <xf numFmtId="0" fontId="31" fillId="13" borderId="107" xfId="0" applyFont="1" applyFill="1" applyBorder="1" applyAlignment="1">
      <alignment horizontal="left" vertical="top" wrapText="1"/>
    </xf>
    <xf numFmtId="168" fontId="31" fillId="13" borderId="105" xfId="0" applyNumberFormat="1" applyFont="1" applyFill="1" applyBorder="1" applyAlignment="1">
      <alignment horizontal="left" vertical="top" wrapText="1"/>
    </xf>
    <xf numFmtId="168" fontId="31" fillId="13" borderId="111" xfId="0" applyNumberFormat="1" applyFont="1" applyFill="1" applyBorder="1" applyAlignment="1">
      <alignment horizontal="center" vertical="center" wrapText="1"/>
    </xf>
    <xf numFmtId="0" fontId="21" fillId="0" borderId="106" xfId="0" applyFont="1" applyBorder="1" applyAlignment="1">
      <alignment horizontal="center" vertical="center" wrapText="1"/>
    </xf>
    <xf numFmtId="0" fontId="4" fillId="0" borderId="103" xfId="0" applyFont="1" applyBorder="1" applyAlignment="1">
      <alignment horizontal="left" vertical="center" wrapText="1"/>
    </xf>
    <xf numFmtId="165" fontId="5" fillId="4" borderId="117" xfId="0" applyNumberFormat="1" applyFont="1" applyFill="1" applyBorder="1" applyAlignment="1">
      <alignment horizontal="left"/>
    </xf>
    <xf numFmtId="165" fontId="4" fillId="4" borderId="117" xfId="0" applyNumberFormat="1" applyFont="1" applyFill="1" applyBorder="1" applyAlignment="1">
      <alignment horizontal="left"/>
    </xf>
    <xf numFmtId="165" fontId="4" fillId="4" borderId="117" xfId="0" applyNumberFormat="1" applyFont="1" applyFill="1" applyBorder="1"/>
    <xf numFmtId="0" fontId="5" fillId="5" borderId="117" xfId="0" applyFont="1" applyFill="1" applyBorder="1"/>
    <xf numFmtId="165" fontId="5" fillId="12" borderId="117" xfId="0" applyNumberFormat="1" applyFont="1" applyFill="1" applyBorder="1" applyAlignment="1">
      <alignment horizontal="left"/>
    </xf>
    <xf numFmtId="165" fontId="5" fillId="0" borderId="117" xfId="0" applyNumberFormat="1" applyFont="1" applyBorder="1" applyAlignment="1">
      <alignment horizontal="left"/>
    </xf>
    <xf numFmtId="173" fontId="5" fillId="4" borderId="117" xfId="0" applyNumberFormat="1" applyFont="1" applyFill="1" applyBorder="1" applyAlignment="1">
      <alignment wrapText="1"/>
    </xf>
    <xf numFmtId="3" fontId="5" fillId="4" borderId="117" xfId="0" applyNumberFormat="1" applyFont="1" applyFill="1" applyBorder="1" applyAlignment="1">
      <alignment wrapText="1"/>
    </xf>
    <xf numFmtId="3" fontId="5" fillId="4" borderId="117" xfId="0" applyNumberFormat="1" applyFont="1" applyFill="1" applyBorder="1"/>
    <xf numFmtId="165" fontId="5" fillId="0" borderId="117" xfId="0" applyNumberFormat="1" applyFont="1" applyBorder="1"/>
    <xf numFmtId="173" fontId="5" fillId="4" borderId="117" xfId="0" applyNumberFormat="1" applyFont="1" applyFill="1" applyBorder="1" applyAlignment="1">
      <alignment horizontal="right"/>
    </xf>
    <xf numFmtId="165" fontId="5" fillId="0" borderId="117" xfId="0" applyNumberFormat="1" applyFont="1" applyBorder="1" applyAlignment="1">
      <alignment horizontal="left" vertical="center"/>
    </xf>
    <xf numFmtId="0" fontId="5" fillId="0" borderId="117" xfId="0" applyFont="1" applyBorder="1" applyAlignment="1">
      <alignment horizontal="left" vertical="top"/>
    </xf>
    <xf numFmtId="173" fontId="5" fillId="4" borderId="117" xfId="0" applyNumberFormat="1" applyFont="1" applyFill="1" applyBorder="1"/>
    <xf numFmtId="173" fontId="5" fillId="4" borderId="117" xfId="0" applyNumberFormat="1" applyFont="1" applyFill="1" applyBorder="1" applyAlignment="1">
      <alignment horizontal="right" wrapText="1"/>
    </xf>
    <xf numFmtId="3" fontId="5" fillId="4" borderId="117" xfId="0" applyNumberFormat="1" applyFont="1" applyFill="1" applyBorder="1" applyAlignment="1">
      <alignment horizontal="right"/>
    </xf>
    <xf numFmtId="169" fontId="5" fillId="5" borderId="117" xfId="0" applyNumberFormat="1" applyFont="1" applyFill="1" applyBorder="1" applyAlignment="1">
      <alignment horizontal="right"/>
    </xf>
    <xf numFmtId="169" fontId="5" fillId="4" borderId="117" xfId="0" applyNumberFormat="1" applyFont="1" applyFill="1" applyBorder="1"/>
    <xf numFmtId="1" fontId="5" fillId="5" borderId="117" xfId="0" applyNumberFormat="1" applyFont="1" applyFill="1" applyBorder="1" applyAlignment="1">
      <alignment horizontal="right"/>
    </xf>
    <xf numFmtId="0" fontId="5" fillId="8" borderId="117" xfId="0" applyFont="1" applyFill="1" applyBorder="1"/>
    <xf numFmtId="0" fontId="4" fillId="2" borderId="118" xfId="0" applyFont="1" applyFill="1" applyBorder="1" applyAlignment="1" applyProtection="1">
      <alignment horizontal="center" vertical="center"/>
      <protection locked="0"/>
    </xf>
    <xf numFmtId="0" fontId="4" fillId="0" borderId="118" xfId="0" applyFont="1" applyBorder="1" applyAlignment="1">
      <alignment horizontal="center" vertical="center"/>
    </xf>
    <xf numFmtId="3" fontId="4" fillId="2" borderId="118" xfId="0" applyNumberFormat="1" applyFont="1" applyFill="1" applyBorder="1" applyAlignment="1" applyProtection="1">
      <alignment horizontal="center" vertical="center"/>
      <protection locked="0"/>
    </xf>
    <xf numFmtId="1" fontId="4" fillId="2" borderId="117" xfId="0" applyNumberFormat="1" applyFont="1" applyFill="1" applyBorder="1" applyAlignment="1" applyProtection="1">
      <alignment horizontal="center"/>
      <protection locked="0"/>
    </xf>
    <xf numFmtId="0" fontId="4" fillId="3" borderId="117" xfId="0" applyFont="1" applyFill="1" applyBorder="1" applyAlignment="1" applyProtection="1">
      <alignment horizontal="center"/>
      <protection locked="0"/>
    </xf>
    <xf numFmtId="170" fontId="5" fillId="2" borderId="117" xfId="1" applyNumberFormat="1" applyFont="1" applyFill="1" applyBorder="1" applyAlignment="1" applyProtection="1">
      <alignment vertical="top" wrapText="1"/>
      <protection locked="0"/>
    </xf>
    <xf numFmtId="170" fontId="5" fillId="2" borderId="118" xfId="1" applyNumberFormat="1" applyFont="1" applyFill="1" applyBorder="1" applyAlignment="1" applyProtection="1">
      <alignment vertical="top" wrapText="1"/>
      <protection locked="0"/>
    </xf>
    <xf numFmtId="0" fontId="5" fillId="4" borderId="117" xfId="0" applyFont="1" applyFill="1" applyBorder="1" applyAlignment="1">
      <alignment horizontal="center" vertical="center"/>
    </xf>
    <xf numFmtId="166" fontId="5" fillId="4" borderId="118" xfId="0" applyNumberFormat="1" applyFont="1" applyFill="1" applyBorder="1" applyAlignment="1">
      <alignment horizontal="center" vertical="center"/>
    </xf>
    <xf numFmtId="0" fontId="5" fillId="4" borderId="118" xfId="0" applyFont="1" applyFill="1" applyBorder="1" applyAlignment="1">
      <alignment horizontal="center" vertical="center"/>
    </xf>
    <xf numFmtId="0" fontId="5" fillId="4" borderId="118" xfId="0" applyFont="1" applyFill="1" applyBorder="1" applyAlignment="1">
      <alignment horizontal="center" vertical="center" wrapText="1"/>
    </xf>
    <xf numFmtId="0" fontId="4" fillId="2" borderId="117" xfId="0" applyFont="1" applyFill="1" applyBorder="1" applyAlignment="1" applyProtection="1">
      <alignment horizontal="center"/>
      <protection locked="0"/>
    </xf>
    <xf numFmtId="0" fontId="4" fillId="2" borderId="118" xfId="0" applyFont="1" applyFill="1" applyBorder="1" applyAlignment="1" applyProtection="1">
      <alignment horizontal="center"/>
      <protection locked="0"/>
    </xf>
    <xf numFmtId="0" fontId="4" fillId="2" borderId="117" xfId="0" applyFont="1" applyFill="1" applyBorder="1" applyAlignment="1" applyProtection="1">
      <alignment horizontal="center" vertical="center"/>
      <protection locked="0"/>
    </xf>
    <xf numFmtId="0" fontId="4" fillId="3" borderId="117" xfId="0" applyFont="1" applyFill="1" applyBorder="1" applyAlignment="1" applyProtection="1">
      <alignment horizontal="center" vertical="center"/>
      <protection locked="0"/>
    </xf>
    <xf numFmtId="0" fontId="5" fillId="0" borderId="117" xfId="0" applyFont="1" applyBorder="1" applyAlignment="1">
      <alignment horizontal="center"/>
    </xf>
    <xf numFmtId="0" fontId="4" fillId="0" borderId="117" xfId="0" applyFont="1" applyBorder="1" applyAlignment="1">
      <alignment horizontal="center" vertical="center"/>
    </xf>
    <xf numFmtId="2" fontId="4" fillId="2" borderId="117" xfId="0" applyNumberFormat="1" applyFont="1" applyFill="1" applyBorder="1" applyAlignment="1" applyProtection="1">
      <alignment horizontal="center" vertical="center"/>
      <protection locked="0"/>
    </xf>
    <xf numFmtId="2" fontId="4" fillId="3" borderId="117" xfId="0" applyNumberFormat="1" applyFont="1" applyFill="1" applyBorder="1" applyAlignment="1" applyProtection="1">
      <alignment horizontal="center" vertical="center"/>
      <protection locked="0"/>
    </xf>
    <xf numFmtId="0" fontId="4" fillId="3" borderId="118" xfId="0" applyFont="1" applyFill="1" applyBorder="1" applyAlignment="1" applyProtection="1">
      <alignment horizontal="center"/>
      <protection locked="0"/>
    </xf>
    <xf numFmtId="0" fontId="4" fillId="3" borderId="117" xfId="0" applyFont="1" applyFill="1" applyBorder="1" applyProtection="1">
      <protection locked="0"/>
    </xf>
    <xf numFmtId="0" fontId="4" fillId="4" borderId="117" xfId="0" applyFont="1" applyFill="1" applyBorder="1" applyAlignment="1">
      <alignment horizontal="center"/>
    </xf>
    <xf numFmtId="0" fontId="4" fillId="4" borderId="118" xfId="0" applyFont="1" applyFill="1" applyBorder="1" applyAlignment="1">
      <alignment horizontal="center"/>
    </xf>
    <xf numFmtId="3" fontId="4" fillId="3" borderId="117" xfId="0" applyNumberFormat="1" applyFont="1" applyFill="1" applyBorder="1" applyAlignment="1" applyProtection="1">
      <alignment horizontal="center" vertical="center" wrapText="1"/>
      <protection locked="0"/>
    </xf>
    <xf numFmtId="3" fontId="4" fillId="3" borderId="117" xfId="0" applyNumberFormat="1" applyFont="1" applyFill="1" applyBorder="1" applyAlignment="1" applyProtection="1">
      <alignment horizontal="center"/>
      <protection locked="0"/>
    </xf>
    <xf numFmtId="0" fontId="4" fillId="5" borderId="118" xfId="1" applyNumberFormat="1" applyFont="1" applyFill="1" applyBorder="1" applyAlignment="1" applyProtection="1">
      <alignment horizontal="center" vertical="center" wrapText="1"/>
    </xf>
    <xf numFmtId="169" fontId="4" fillId="2" borderId="117" xfId="0" applyNumberFormat="1" applyFont="1" applyFill="1" applyBorder="1" applyAlignment="1" applyProtection="1">
      <alignment horizontal="center"/>
      <protection locked="0"/>
    </xf>
    <xf numFmtId="2" fontId="4" fillId="19" borderId="117" xfId="1" applyNumberFormat="1" applyFont="1" applyFill="1" applyBorder="1" applyAlignment="1" applyProtection="1">
      <alignment horizontal="center" vertical="center" wrapText="1"/>
    </xf>
    <xf numFmtId="3" fontId="4" fillId="4" borderId="117" xfId="0" applyNumberFormat="1" applyFont="1" applyFill="1" applyBorder="1" applyAlignment="1">
      <alignment horizontal="center" vertical="center" wrapText="1"/>
    </xf>
    <xf numFmtId="170" fontId="4" fillId="2" borderId="117" xfId="1" applyNumberFormat="1" applyFont="1" applyFill="1" applyBorder="1" applyAlignment="1" applyProtection="1">
      <alignment horizontal="center" vertical="center" wrapText="1"/>
      <protection locked="0"/>
    </xf>
    <xf numFmtId="0" fontId="4" fillId="2" borderId="118" xfId="0" applyFont="1" applyFill="1" applyBorder="1" applyAlignment="1" applyProtection="1">
      <alignment horizontal="center" vertical="center" wrapText="1"/>
      <protection locked="0"/>
    </xf>
    <xf numFmtId="164" fontId="4" fillId="5" borderId="118" xfId="1" applyFont="1" applyFill="1" applyBorder="1" applyAlignment="1" applyProtection="1">
      <alignment horizontal="center" vertical="center" wrapText="1"/>
    </xf>
    <xf numFmtId="0" fontId="4" fillId="0" borderId="118" xfId="0" applyFont="1" applyBorder="1" applyAlignment="1">
      <alignment horizontal="center" vertical="center" wrapText="1"/>
    </xf>
    <xf numFmtId="0" fontId="4" fillId="3" borderId="118" xfId="0" applyFont="1" applyFill="1" applyBorder="1" applyAlignment="1" applyProtection="1">
      <alignment horizontal="center" vertical="center" wrapText="1"/>
      <protection locked="0"/>
    </xf>
    <xf numFmtId="0" fontId="5" fillId="0" borderId="118" xfId="0" applyFont="1" applyBorder="1" applyAlignment="1">
      <alignment horizontal="center" vertical="top" wrapText="1"/>
    </xf>
    <xf numFmtId="0" fontId="4" fillId="2" borderId="117" xfId="0" applyFont="1" applyFill="1" applyBorder="1" applyAlignment="1" applyProtection="1">
      <alignment vertical="center"/>
      <protection locked="0"/>
    </xf>
    <xf numFmtId="0" fontId="4" fillId="11" borderId="118" xfId="0" applyFont="1" applyFill="1" applyBorder="1" applyAlignment="1" applyProtection="1">
      <alignment horizontal="center" vertical="center"/>
      <protection locked="0"/>
    </xf>
    <xf numFmtId="2" fontId="4" fillId="2" borderId="117" xfId="0" applyNumberFormat="1" applyFont="1" applyFill="1" applyBorder="1" applyAlignment="1" applyProtection="1">
      <alignment horizontal="center"/>
      <protection locked="0"/>
    </xf>
    <xf numFmtId="2" fontId="4" fillId="3" borderId="117" xfId="0" applyNumberFormat="1" applyFont="1" applyFill="1" applyBorder="1" applyAlignment="1" applyProtection="1">
      <alignment horizontal="center"/>
      <protection locked="0"/>
    </xf>
    <xf numFmtId="0" fontId="5" fillId="4" borderId="117" xfId="0" applyFont="1" applyFill="1" applyBorder="1" applyAlignment="1">
      <alignment horizontal="left"/>
    </xf>
    <xf numFmtId="0" fontId="5" fillId="5" borderId="117" xfId="0" applyFont="1" applyFill="1" applyBorder="1" applyAlignment="1">
      <alignment horizontal="left"/>
    </xf>
    <xf numFmtId="0" fontId="5" fillId="6" borderId="117" xfId="0" applyFont="1" applyFill="1" applyBorder="1" applyAlignment="1">
      <alignment horizontal="left"/>
    </xf>
    <xf numFmtId="0" fontId="5" fillId="7" borderId="117" xfId="0" applyFont="1" applyFill="1" applyBorder="1" applyAlignment="1">
      <alignment horizontal="left"/>
    </xf>
    <xf numFmtId="0" fontId="5" fillId="5" borderId="118" xfId="0" applyFont="1" applyFill="1" applyBorder="1" applyAlignment="1">
      <alignment horizontal="center" wrapText="1"/>
    </xf>
    <xf numFmtId="0" fontId="4" fillId="7" borderId="117" xfId="0" applyFont="1" applyFill="1" applyBorder="1" applyAlignment="1">
      <alignment horizontal="center" wrapText="1"/>
    </xf>
    <xf numFmtId="3" fontId="4" fillId="5" borderId="117" xfId="0" applyNumberFormat="1" applyFont="1" applyFill="1" applyBorder="1" applyAlignment="1">
      <alignment horizontal="center"/>
    </xf>
    <xf numFmtId="0" fontId="4" fillId="7" borderId="102" xfId="0" applyFont="1" applyFill="1" applyBorder="1" applyAlignment="1">
      <alignment horizontal="center" wrapText="1"/>
    </xf>
    <xf numFmtId="165" fontId="4" fillId="5" borderId="117" xfId="0" applyNumberFormat="1" applyFont="1" applyFill="1" applyBorder="1"/>
    <xf numFmtId="165" fontId="4" fillId="5" borderId="118" xfId="0" applyNumberFormat="1" applyFont="1" applyFill="1" applyBorder="1"/>
    <xf numFmtId="165" fontId="4" fillId="5" borderId="102" xfId="0" applyNumberFormat="1" applyFont="1" applyFill="1" applyBorder="1"/>
    <xf numFmtId="165" fontId="4" fillId="4" borderId="102" xfId="0" applyNumberFormat="1" applyFont="1" applyFill="1" applyBorder="1"/>
    <xf numFmtId="0" fontId="5" fillId="8" borderId="117" xfId="0" applyFont="1" applyFill="1" applyBorder="1" applyAlignment="1">
      <alignment horizontal="left"/>
    </xf>
    <xf numFmtId="0" fontId="4" fillId="20" borderId="117" xfId="0" applyFont="1" applyFill="1" applyBorder="1"/>
    <xf numFmtId="0" fontId="5" fillId="20" borderId="117" xfId="0" applyFont="1" applyFill="1" applyBorder="1" applyAlignment="1">
      <alignment horizontal="left"/>
    </xf>
    <xf numFmtId="0" fontId="4" fillId="20" borderId="117" xfId="0" applyFont="1" applyFill="1" applyBorder="1" applyAlignment="1">
      <alignment horizontal="left"/>
    </xf>
    <xf numFmtId="2" fontId="4" fillId="20" borderId="117" xfId="0" applyNumberFormat="1" applyFont="1" applyFill="1" applyBorder="1"/>
    <xf numFmtId="0" fontId="4" fillId="7" borderId="118" xfId="0" applyFont="1" applyFill="1" applyBorder="1" applyAlignment="1">
      <alignment horizontal="center"/>
    </xf>
    <xf numFmtId="165" fontId="5" fillId="5" borderId="117" xfId="0" applyNumberFormat="1" applyFont="1" applyFill="1" applyBorder="1" applyAlignment="1">
      <alignment vertical="center"/>
    </xf>
    <xf numFmtId="0" fontId="5" fillId="0" borderId="117" xfId="0" applyFont="1" applyBorder="1" applyAlignment="1">
      <alignment horizontal="left"/>
    </xf>
    <xf numFmtId="165" fontId="5" fillId="20" borderId="117" xfId="0" applyNumberFormat="1" applyFont="1" applyFill="1" applyBorder="1" applyAlignment="1">
      <alignment horizontal="center"/>
    </xf>
    <xf numFmtId="165" fontId="4" fillId="5" borderId="118" xfId="0" applyNumberFormat="1" applyFont="1" applyFill="1" applyBorder="1" applyAlignment="1">
      <alignment horizontal="center" vertical="center"/>
    </xf>
    <xf numFmtId="0" fontId="26" fillId="7" borderId="117" xfId="0" applyFont="1" applyFill="1" applyBorder="1" applyAlignment="1">
      <alignment vertical="top" wrapText="1"/>
    </xf>
    <xf numFmtId="0" fontId="0" fillId="7" borderId="118" xfId="0" applyFill="1" applyBorder="1" applyAlignment="1">
      <alignment horizontal="center" vertical="top" wrapText="1"/>
    </xf>
    <xf numFmtId="0" fontId="23" fillId="13" borderId="117" xfId="0" applyFont="1" applyFill="1" applyBorder="1" applyAlignment="1">
      <alignment horizontal="center" vertical="center" wrapText="1"/>
    </xf>
    <xf numFmtId="0" fontId="0" fillId="0" borderId="118" xfId="0" applyBorder="1" applyAlignment="1">
      <alignment horizontal="center" vertical="top" wrapText="1"/>
    </xf>
    <xf numFmtId="0" fontId="26" fillId="7" borderId="117" xfId="0" applyFont="1" applyFill="1" applyBorder="1" applyAlignment="1">
      <alignment horizontal="center" vertical="center" wrapText="1"/>
    </xf>
    <xf numFmtId="0" fontId="28" fillId="18" borderId="117" xfId="0" applyFont="1" applyFill="1" applyBorder="1" applyAlignment="1">
      <alignment vertical="top" wrapText="1"/>
    </xf>
    <xf numFmtId="0" fontId="28" fillId="18" borderId="118" xfId="0" applyFont="1" applyFill="1" applyBorder="1" applyAlignment="1">
      <alignment vertical="top" wrapText="1"/>
    </xf>
    <xf numFmtId="0" fontId="27" fillId="16" borderId="117" xfId="0" applyFont="1" applyFill="1" applyBorder="1" applyAlignment="1">
      <alignment horizontal="center" vertical="center" wrapText="1"/>
    </xf>
    <xf numFmtId="168" fontId="4" fillId="13" borderId="118" xfId="0" applyNumberFormat="1" applyFont="1" applyFill="1" applyBorder="1" applyAlignment="1">
      <alignment horizontal="center" vertical="center" wrapText="1"/>
    </xf>
    <xf numFmtId="0" fontId="0" fillId="0" borderId="119" xfId="0" applyBorder="1" applyAlignment="1">
      <alignment horizontal="center" vertical="top" wrapText="1"/>
    </xf>
    <xf numFmtId="0" fontId="0" fillId="7" borderId="119" xfId="0" applyFill="1" applyBorder="1" applyAlignment="1">
      <alignment horizontal="center" vertical="top" wrapText="1"/>
    </xf>
    <xf numFmtId="0" fontId="5" fillId="11" borderId="120" xfId="0" applyFont="1" applyFill="1" applyBorder="1"/>
    <xf numFmtId="0" fontId="5" fillId="11" borderId="121" xfId="0" applyFont="1" applyFill="1" applyBorder="1"/>
    <xf numFmtId="0" fontId="5" fillId="11" borderId="122" xfId="0" applyFont="1" applyFill="1" applyBorder="1"/>
    <xf numFmtId="0" fontId="4" fillId="2" borderId="123" xfId="0" applyFont="1" applyFill="1" applyBorder="1" applyAlignment="1" applyProtection="1">
      <alignment vertical="top" wrapText="1"/>
      <protection locked="0"/>
    </xf>
    <xf numFmtId="0" fontId="4" fillId="2" borderId="123" xfId="0" applyFont="1" applyFill="1" applyBorder="1" applyAlignment="1" applyProtection="1">
      <alignment horizontal="center" vertical="top" wrapText="1"/>
      <protection locked="0"/>
    </xf>
    <xf numFmtId="4" fontId="4" fillId="2" borderId="123" xfId="0" applyNumberFormat="1" applyFont="1" applyFill="1" applyBorder="1" applyAlignment="1" applyProtection="1">
      <alignment horizontal="center" wrapText="1"/>
      <protection locked="0"/>
    </xf>
    <xf numFmtId="164" fontId="4" fillId="4" borderId="123" xfId="1" applyFont="1" applyFill="1" applyBorder="1" applyAlignment="1" applyProtection="1">
      <alignment horizontal="center" vertical="center" wrapText="1"/>
    </xf>
    <xf numFmtId="0" fontId="4" fillId="0" borderId="123" xfId="0" applyFont="1" applyBorder="1" applyAlignment="1">
      <alignment horizontal="center" vertical="center" wrapText="1"/>
    </xf>
    <xf numFmtId="0" fontId="4" fillId="20" borderId="123" xfId="0" applyFont="1" applyFill="1" applyBorder="1" applyAlignment="1">
      <alignment horizontal="center"/>
    </xf>
    <xf numFmtId="165" fontId="4" fillId="5" borderId="123" xfId="0" applyNumberFormat="1" applyFont="1" applyFill="1" applyBorder="1" applyAlignment="1">
      <alignment horizontal="center" vertical="center"/>
    </xf>
    <xf numFmtId="0" fontId="26" fillId="7" borderId="124" xfId="0" applyFont="1" applyFill="1" applyBorder="1" applyAlignment="1">
      <alignment vertical="center" wrapText="1"/>
    </xf>
    <xf numFmtId="168" fontId="4" fillId="13" borderId="125" xfId="0" applyNumberFormat="1" applyFont="1" applyFill="1" applyBorder="1" applyAlignment="1">
      <alignment horizontal="center" vertical="center" wrapText="1"/>
    </xf>
    <xf numFmtId="168" fontId="4" fillId="13" borderId="126" xfId="0" applyNumberFormat="1" applyFont="1" applyFill="1" applyBorder="1" applyAlignment="1">
      <alignment horizontal="center" vertical="center" wrapText="1"/>
    </xf>
    <xf numFmtId="0" fontId="26" fillId="7" borderId="127" xfId="0" applyFont="1" applyFill="1" applyBorder="1" applyAlignment="1">
      <alignment vertical="center" wrapText="1"/>
    </xf>
    <xf numFmtId="0" fontId="26" fillId="7" borderId="128" xfId="0" applyFont="1" applyFill="1" applyBorder="1" applyAlignment="1">
      <alignment horizontal="center" vertical="center" wrapText="1"/>
    </xf>
    <xf numFmtId="0" fontId="0" fillId="7" borderId="129" xfId="0" applyFill="1" applyBorder="1" applyAlignment="1">
      <alignment horizontal="left" vertical="center" wrapText="1"/>
    </xf>
    <xf numFmtId="0" fontId="23" fillId="13" borderId="130" xfId="0" applyFont="1" applyFill="1" applyBorder="1" applyAlignment="1">
      <alignment horizontal="left" vertical="top" wrapText="1"/>
    </xf>
    <xf numFmtId="174" fontId="23" fillId="13" borderId="131" xfId="0" applyNumberFormat="1" applyFont="1" applyFill="1" applyBorder="1" applyAlignment="1">
      <alignment horizontal="center" vertical="top" wrapText="1"/>
    </xf>
    <xf numFmtId="174" fontId="26" fillId="7" borderId="128" xfId="0" applyNumberFormat="1" applyFont="1" applyFill="1" applyBorder="1" applyAlignment="1">
      <alignment horizontal="center" vertical="center" wrapText="1"/>
    </xf>
    <xf numFmtId="174" fontId="23" fillId="13" borderId="132" xfId="0" applyNumberFormat="1" applyFont="1" applyFill="1" applyBorder="1" applyAlignment="1">
      <alignment horizontal="center" vertical="top" wrapText="1"/>
    </xf>
    <xf numFmtId="0" fontId="31" fillId="13" borderId="133" xfId="0" applyFont="1" applyFill="1" applyBorder="1" applyAlignment="1">
      <alignment horizontal="center" vertical="center" wrapText="1"/>
    </xf>
    <xf numFmtId="0" fontId="21" fillId="0" borderId="134" xfId="0" applyFont="1" applyBorder="1" applyAlignment="1">
      <alignment horizontal="center" vertical="center" wrapText="1"/>
    </xf>
    <xf numFmtId="168" fontId="31" fillId="13" borderId="133" xfId="0" applyNumberFormat="1" applyFont="1" applyFill="1" applyBorder="1" applyAlignment="1">
      <alignment horizontal="center" vertical="center" wrapText="1"/>
    </xf>
    <xf numFmtId="0" fontId="4" fillId="0" borderId="133" xfId="0" applyFont="1" applyBorder="1" applyAlignment="1">
      <alignment horizontal="left" vertical="center"/>
    </xf>
    <xf numFmtId="0" fontId="11" fillId="0" borderId="133" xfId="0" applyFont="1" applyBorder="1" applyAlignment="1">
      <alignment horizontal="left" vertical="center"/>
    </xf>
    <xf numFmtId="0" fontId="11" fillId="0" borderId="133" xfId="0" applyFont="1" applyBorder="1" applyAlignment="1">
      <alignment horizontal="left"/>
    </xf>
    <xf numFmtId="0" fontId="4" fillId="0" borderId="133" xfId="0" applyFont="1" applyBorder="1" applyAlignment="1">
      <alignment horizontal="left"/>
    </xf>
    <xf numFmtId="0" fontId="4" fillId="0" borderId="133" xfId="0" applyFont="1" applyBorder="1" applyAlignment="1">
      <alignment vertical="center"/>
    </xf>
    <xf numFmtId="0" fontId="4" fillId="0" borderId="133" xfId="0" applyFont="1" applyBorder="1"/>
    <xf numFmtId="166" fontId="4" fillId="0" borderId="133" xfId="0" applyNumberFormat="1" applyFont="1" applyBorder="1" applyAlignment="1">
      <alignment horizontal="left"/>
    </xf>
    <xf numFmtId="0" fontId="4" fillId="0" borderId="133" xfId="0" applyFont="1" applyBorder="1" applyAlignment="1">
      <alignment vertical="center" wrapText="1"/>
    </xf>
    <xf numFmtId="165" fontId="4" fillId="5" borderId="11" xfId="0" applyNumberFormat="1" applyFont="1" applyFill="1" applyBorder="1" applyAlignment="1">
      <alignment horizontal="right"/>
    </xf>
    <xf numFmtId="0" fontId="4" fillId="14" borderId="0" xfId="0" applyFont="1" applyFill="1"/>
    <xf numFmtId="165" fontId="5" fillId="0" borderId="135" xfId="0" applyNumberFormat="1" applyFont="1" applyBorder="1"/>
    <xf numFmtId="165" fontId="5" fillId="0" borderId="136" xfId="0" applyNumberFormat="1" applyFont="1" applyBorder="1"/>
    <xf numFmtId="0" fontId="4" fillId="2" borderId="133"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39" xfId="0" applyFont="1" applyBorder="1" applyAlignment="1">
      <alignment vertical="center"/>
    </xf>
    <xf numFmtId="0" fontId="56" fillId="19" borderId="133" xfId="0" applyFont="1" applyFill="1" applyBorder="1" applyAlignment="1">
      <alignment horizontal="center" vertical="center"/>
    </xf>
    <xf numFmtId="175" fontId="4" fillId="3" borderId="133" xfId="0" applyNumberFormat="1" applyFont="1" applyFill="1" applyBorder="1" applyAlignment="1">
      <alignment horizontal="center"/>
    </xf>
    <xf numFmtId="175" fontId="4" fillId="3" borderId="19" xfId="0" applyNumberFormat="1" applyFont="1" applyFill="1" applyBorder="1" applyAlignment="1">
      <alignment horizontal="center"/>
    </xf>
    <xf numFmtId="14" fontId="5" fillId="4" borderId="30" xfId="0" applyNumberFormat="1" applyFont="1" applyFill="1" applyBorder="1" applyAlignment="1">
      <alignment horizontal="center"/>
    </xf>
    <xf numFmtId="0" fontId="4" fillId="0" borderId="3" xfId="0" applyFont="1" applyBorder="1" applyAlignment="1">
      <alignment horizontal="right"/>
    </xf>
    <xf numFmtId="165" fontId="4" fillId="5" borderId="133" xfId="0" applyNumberFormat="1" applyFont="1" applyFill="1" applyBorder="1" applyAlignment="1">
      <alignment horizontal="right"/>
    </xf>
    <xf numFmtId="165" fontId="4" fillId="5" borderId="19" xfId="0" applyNumberFormat="1" applyFont="1" applyFill="1" applyBorder="1" applyAlignment="1">
      <alignment horizontal="right"/>
    </xf>
    <xf numFmtId="165" fontId="5" fillId="0" borderId="17" xfId="0" applyNumberFormat="1" applyFont="1" applyBorder="1" applyAlignment="1">
      <alignment horizontal="center"/>
    </xf>
    <xf numFmtId="165" fontId="4" fillId="5" borderId="45" xfId="0" applyNumberFormat="1" applyFont="1" applyFill="1" applyBorder="1" applyAlignment="1">
      <alignment horizontal="right"/>
    </xf>
    <xf numFmtId="0" fontId="4" fillId="0" borderId="137" xfId="0" applyFont="1" applyBorder="1"/>
    <xf numFmtId="0" fontId="4" fillId="7" borderId="133" xfId="0" applyFont="1" applyFill="1" applyBorder="1" applyAlignment="1">
      <alignment horizontal="center" wrapText="1"/>
    </xf>
    <xf numFmtId="165" fontId="4" fillId="5" borderId="133" xfId="0" applyNumberFormat="1" applyFont="1" applyFill="1" applyBorder="1"/>
    <xf numFmtId="165" fontId="4" fillId="4" borderId="133" xfId="0" applyNumberFormat="1" applyFont="1" applyFill="1" applyBorder="1"/>
    <xf numFmtId="3" fontId="4" fillId="5" borderId="133" xfId="0" applyNumberFormat="1" applyFont="1" applyFill="1" applyBorder="1" applyAlignment="1">
      <alignment horizontal="center"/>
    </xf>
    <xf numFmtId="165" fontId="4" fillId="5" borderId="134" xfId="0" applyNumberFormat="1" applyFont="1" applyFill="1" applyBorder="1" applyAlignment="1">
      <alignment horizontal="right"/>
    </xf>
    <xf numFmtId="0" fontId="4" fillId="0" borderId="136" xfId="0" applyFont="1" applyBorder="1"/>
    <xf numFmtId="0" fontId="4" fillId="7" borderId="138" xfId="0" applyFont="1" applyFill="1" applyBorder="1" applyAlignment="1">
      <alignment horizontal="center" wrapText="1"/>
    </xf>
    <xf numFmtId="165" fontId="4" fillId="5" borderId="138" xfId="0" applyNumberFormat="1" applyFont="1" applyFill="1" applyBorder="1"/>
    <xf numFmtId="165" fontId="4" fillId="4" borderId="138" xfId="0" applyNumberFormat="1" applyFont="1" applyFill="1" applyBorder="1"/>
    <xf numFmtId="3" fontId="4" fillId="5" borderId="138" xfId="0" applyNumberFormat="1" applyFont="1" applyFill="1" applyBorder="1" applyAlignment="1">
      <alignment horizontal="center"/>
    </xf>
    <xf numFmtId="165" fontId="4" fillId="5" borderId="139" xfId="0" applyNumberFormat="1" applyFont="1" applyFill="1" applyBorder="1" applyAlignment="1">
      <alignment horizontal="right"/>
    </xf>
    <xf numFmtId="165" fontId="4" fillId="5" borderId="43" xfId="0" applyNumberFormat="1" applyFont="1" applyFill="1" applyBorder="1"/>
    <xf numFmtId="165" fontId="4" fillId="5" borderId="140" xfId="0" applyNumberFormat="1" applyFont="1" applyFill="1" applyBorder="1"/>
    <xf numFmtId="0" fontId="5" fillId="0" borderId="12" xfId="0" applyFont="1" applyBorder="1" applyAlignment="1">
      <alignment wrapText="1"/>
    </xf>
    <xf numFmtId="165" fontId="5" fillId="0" borderId="6" xfId="0" applyNumberFormat="1" applyFont="1" applyBorder="1"/>
    <xf numFmtId="165" fontId="4" fillId="5" borderId="103" xfId="0" applyNumberFormat="1" applyFont="1" applyFill="1" applyBorder="1"/>
    <xf numFmtId="165" fontId="5" fillId="5" borderId="19" xfId="0" applyNumberFormat="1" applyFont="1" applyFill="1" applyBorder="1"/>
    <xf numFmtId="0" fontId="4" fillId="21" borderId="133" xfId="0" applyFont="1" applyFill="1" applyBorder="1" applyAlignment="1">
      <alignment horizontal="center" wrapText="1"/>
    </xf>
    <xf numFmtId="0" fontId="4" fillId="21" borderId="138" xfId="0" applyFont="1" applyFill="1" applyBorder="1" applyAlignment="1">
      <alignment horizontal="center" wrapText="1"/>
    </xf>
    <xf numFmtId="165" fontId="4" fillId="5" borderId="18" xfId="0" applyNumberFormat="1" applyFont="1" applyFill="1" applyBorder="1" applyAlignment="1">
      <alignment horizontal="right"/>
    </xf>
    <xf numFmtId="165" fontId="5" fillId="0" borderId="6" xfId="0" applyNumberFormat="1" applyFont="1" applyBorder="1" applyAlignment="1">
      <alignment horizontal="center"/>
    </xf>
    <xf numFmtId="165" fontId="4" fillId="5" borderId="133" xfId="0" applyNumberFormat="1" applyFont="1" applyFill="1" applyBorder="1" applyAlignment="1">
      <alignment horizontal="center"/>
    </xf>
    <xf numFmtId="165" fontId="4" fillId="4" borderId="133" xfId="0" applyNumberFormat="1" applyFont="1" applyFill="1" applyBorder="1" applyAlignment="1">
      <alignment horizontal="center"/>
    </xf>
    <xf numFmtId="165" fontId="4" fillId="5" borderId="138" xfId="0" applyNumberFormat="1" applyFont="1" applyFill="1" applyBorder="1" applyAlignment="1">
      <alignment horizontal="center"/>
    </xf>
    <xf numFmtId="165" fontId="4" fillId="4" borderId="138" xfId="0" applyNumberFormat="1" applyFont="1" applyFill="1" applyBorder="1" applyAlignment="1">
      <alignment horizontal="center"/>
    </xf>
    <xf numFmtId="165" fontId="4" fillId="5" borderId="138" xfId="0" applyNumberFormat="1" applyFont="1" applyFill="1" applyBorder="1" applyAlignment="1">
      <alignment horizontal="right"/>
    </xf>
    <xf numFmtId="165" fontId="4" fillId="5" borderId="30" xfId="0" applyNumberFormat="1" applyFont="1" applyFill="1" applyBorder="1"/>
    <xf numFmtId="0" fontId="5" fillId="20" borderId="31" xfId="0" applyFont="1" applyFill="1" applyBorder="1" applyAlignment="1">
      <alignment horizontal="center" wrapText="1"/>
    </xf>
    <xf numFmtId="0" fontId="4" fillId="20" borderId="32" xfId="0" applyFont="1" applyFill="1" applyBorder="1"/>
    <xf numFmtId="0" fontId="4" fillId="5" borderId="32" xfId="0" applyFont="1" applyFill="1" applyBorder="1"/>
    <xf numFmtId="165" fontId="4" fillId="5" borderId="32" xfId="0" applyNumberFormat="1" applyFont="1" applyFill="1" applyBorder="1"/>
    <xf numFmtId="0" fontId="5" fillId="20" borderId="137" xfId="0" applyFont="1" applyFill="1" applyBorder="1" applyAlignment="1">
      <alignment horizontal="center" wrapText="1"/>
    </xf>
    <xf numFmtId="0" fontId="4" fillId="20" borderId="133" xfId="0" applyFont="1" applyFill="1" applyBorder="1"/>
    <xf numFmtId="0" fontId="4" fillId="5" borderId="133" xfId="0" applyFont="1" applyFill="1" applyBorder="1"/>
    <xf numFmtId="165" fontId="4" fillId="5" borderId="134" xfId="0" applyNumberFormat="1" applyFont="1" applyFill="1" applyBorder="1"/>
    <xf numFmtId="0" fontId="5" fillId="20" borderId="136" xfId="0" applyFont="1" applyFill="1" applyBorder="1" applyAlignment="1">
      <alignment horizontal="center" wrapText="1"/>
    </xf>
    <xf numFmtId="0" fontId="4" fillId="20" borderId="138" xfId="0" applyFont="1" applyFill="1" applyBorder="1"/>
    <xf numFmtId="0" fontId="4" fillId="5" borderId="138" xfId="0" applyFont="1" applyFill="1" applyBorder="1"/>
    <xf numFmtId="165" fontId="4" fillId="5" borderId="139" xfId="0" applyNumberFormat="1" applyFont="1" applyFill="1" applyBorder="1"/>
    <xf numFmtId="165" fontId="5" fillId="5" borderId="5" xfId="0" applyNumberFormat="1" applyFont="1" applyFill="1" applyBorder="1"/>
    <xf numFmtId="165" fontId="5" fillId="5" borderId="12" xfId="0" applyNumberFormat="1" applyFont="1" applyFill="1" applyBorder="1"/>
    <xf numFmtId="165" fontId="5" fillId="20" borderId="133" xfId="0" applyNumberFormat="1" applyFont="1" applyFill="1" applyBorder="1" applyAlignment="1">
      <alignment horizontal="center" vertical="center"/>
    </xf>
    <xf numFmtId="0" fontId="5" fillId="20" borderId="137" xfId="0" applyFont="1" applyFill="1" applyBorder="1" applyAlignment="1">
      <alignment horizontal="left" wrapText="1"/>
    </xf>
    <xf numFmtId="165" fontId="5" fillId="20" borderId="134" xfId="0" applyNumberFormat="1" applyFont="1" applyFill="1" applyBorder="1" applyAlignment="1">
      <alignment horizontal="center" vertical="center"/>
    </xf>
    <xf numFmtId="0" fontId="5" fillId="20" borderId="136" xfId="0" applyFont="1" applyFill="1" applyBorder="1" applyAlignment="1">
      <alignment horizontal="left" wrapText="1"/>
    </xf>
    <xf numFmtId="165" fontId="5" fillId="20" borderId="138" xfId="0" applyNumberFormat="1" applyFont="1" applyFill="1" applyBorder="1" applyAlignment="1">
      <alignment horizontal="center" vertical="center"/>
    </xf>
    <xf numFmtId="165" fontId="5" fillId="20" borderId="139" xfId="0" applyNumberFormat="1" applyFont="1" applyFill="1" applyBorder="1" applyAlignment="1">
      <alignment horizontal="center" vertical="center"/>
    </xf>
    <xf numFmtId="165" fontId="4" fillId="20" borderId="18" xfId="0" applyNumberFormat="1" applyFont="1" applyFill="1" applyBorder="1"/>
    <xf numFmtId="165" fontId="4" fillId="20" borderId="43" xfId="0" applyNumberFormat="1" applyFont="1" applyFill="1" applyBorder="1"/>
    <xf numFmtId="165" fontId="5" fillId="20" borderId="10" xfId="0" applyNumberFormat="1" applyFont="1" applyFill="1" applyBorder="1"/>
    <xf numFmtId="165" fontId="5" fillId="20" borderId="11" xfId="0" applyNumberFormat="1" applyFont="1" applyFill="1" applyBorder="1"/>
    <xf numFmtId="165" fontId="4" fillId="20" borderId="133" xfId="0" applyNumberFormat="1" applyFont="1" applyFill="1" applyBorder="1"/>
    <xf numFmtId="165" fontId="5" fillId="20" borderId="137" xfId="0" applyNumberFormat="1" applyFont="1" applyFill="1" applyBorder="1"/>
    <xf numFmtId="165" fontId="5" fillId="20" borderId="134" xfId="0" applyNumberFormat="1" applyFont="1" applyFill="1" applyBorder="1"/>
    <xf numFmtId="165" fontId="4" fillId="20" borderId="138" xfId="0" applyNumberFormat="1" applyFont="1" applyFill="1" applyBorder="1"/>
    <xf numFmtId="165" fontId="4" fillId="20" borderId="20" xfId="0" applyNumberFormat="1" applyFont="1" applyFill="1" applyBorder="1"/>
    <xf numFmtId="165" fontId="4" fillId="20" borderId="22" xfId="0" applyNumberFormat="1" applyFont="1" applyFill="1" applyBorder="1"/>
    <xf numFmtId="165" fontId="5" fillId="20" borderId="136" xfId="0" applyNumberFormat="1" applyFont="1" applyFill="1" applyBorder="1"/>
    <xf numFmtId="165" fontId="5" fillId="20" borderId="139" xfId="0" applyNumberFormat="1" applyFont="1" applyFill="1" applyBorder="1"/>
    <xf numFmtId="0" fontId="4" fillId="5" borderId="133" xfId="0" applyFont="1" applyFill="1" applyBorder="1" applyAlignment="1">
      <alignment horizontal="center"/>
    </xf>
    <xf numFmtId="165" fontId="5" fillId="5" borderId="14" xfId="0" applyNumberFormat="1" applyFont="1" applyFill="1" applyBorder="1" applyAlignment="1">
      <alignment horizontal="center"/>
    </xf>
    <xf numFmtId="165" fontId="5" fillId="5" borderId="15" xfId="0" applyNumberFormat="1" applyFont="1" applyFill="1" applyBorder="1" applyAlignment="1">
      <alignment horizontal="center"/>
    </xf>
    <xf numFmtId="165" fontId="5" fillId="5" borderId="37" xfId="0" applyNumberFormat="1" applyFont="1" applyFill="1" applyBorder="1" applyAlignment="1">
      <alignment horizontal="center"/>
    </xf>
    <xf numFmtId="0" fontId="4" fillId="5" borderId="134" xfId="0" applyFont="1" applyFill="1" applyBorder="1" applyAlignment="1">
      <alignment horizontal="center"/>
    </xf>
    <xf numFmtId="166" fontId="4" fillId="5" borderId="133" xfId="0" applyNumberFormat="1" applyFont="1" applyFill="1" applyBorder="1" applyAlignment="1">
      <alignment horizontal="center"/>
    </xf>
    <xf numFmtId="166" fontId="4" fillId="5" borderId="138" xfId="0" applyNumberFormat="1" applyFont="1" applyFill="1" applyBorder="1" applyAlignment="1">
      <alignment horizontal="center"/>
    </xf>
    <xf numFmtId="0" fontId="4" fillId="5" borderId="138" xfId="0" applyFont="1" applyFill="1" applyBorder="1" applyAlignment="1">
      <alignment horizontal="center"/>
    </xf>
    <xf numFmtId="0" fontId="4" fillId="5" borderId="139" xfId="0" applyFont="1" applyFill="1" applyBorder="1" applyAlignment="1">
      <alignment horizontal="center"/>
    </xf>
    <xf numFmtId="0" fontId="4" fillId="5" borderId="103" xfId="0" applyFont="1" applyFill="1" applyBorder="1" applyAlignment="1">
      <alignment horizontal="left"/>
    </xf>
    <xf numFmtId="0" fontId="4" fillId="5" borderId="104" xfId="0" applyFont="1" applyFill="1" applyBorder="1" applyAlignment="1">
      <alignment horizontal="left"/>
    </xf>
    <xf numFmtId="165" fontId="4" fillId="12" borderId="103" xfId="0" applyNumberFormat="1" applyFont="1" applyFill="1" applyBorder="1" applyAlignment="1">
      <alignment horizontal="left"/>
    </xf>
    <xf numFmtId="165" fontId="4" fillId="12" borderId="104" xfId="0" applyNumberFormat="1" applyFont="1" applyFill="1" applyBorder="1" applyAlignment="1">
      <alignment horizontal="left"/>
    </xf>
    <xf numFmtId="165" fontId="5" fillId="9" borderId="103" xfId="0" applyNumberFormat="1" applyFont="1" applyFill="1" applyBorder="1" applyAlignment="1">
      <alignment horizontal="left" vertical="center" wrapText="1"/>
    </xf>
    <xf numFmtId="0" fontId="4" fillId="9" borderId="104" xfId="0" applyFont="1" applyFill="1" applyBorder="1" applyAlignment="1">
      <alignment horizontal="left"/>
    </xf>
    <xf numFmtId="165" fontId="4" fillId="8" borderId="26" xfId="0" applyNumberFormat="1" applyFont="1" applyFill="1" applyBorder="1" applyAlignment="1" applyProtection="1">
      <alignment horizontal="left" vertical="top" wrapText="1"/>
      <protection locked="0"/>
    </xf>
    <xf numFmtId="165" fontId="4" fillId="8" borderId="1" xfId="0" applyNumberFormat="1" applyFont="1" applyFill="1" applyBorder="1" applyAlignment="1" applyProtection="1">
      <alignment horizontal="left" vertical="top" wrapText="1"/>
      <protection locked="0"/>
    </xf>
    <xf numFmtId="165" fontId="4" fillId="8" borderId="2" xfId="0" applyNumberFormat="1" applyFont="1" applyFill="1" applyBorder="1" applyAlignment="1" applyProtection="1">
      <alignment horizontal="left" vertical="top" wrapText="1"/>
      <protection locked="0"/>
    </xf>
    <xf numFmtId="165" fontId="4" fillId="8" borderId="27" xfId="0" applyNumberFormat="1" applyFont="1" applyFill="1" applyBorder="1" applyAlignment="1" applyProtection="1">
      <alignment horizontal="left" vertical="top" wrapText="1"/>
      <protection locked="0"/>
    </xf>
    <xf numFmtId="165" fontId="4" fillId="8" borderId="0" xfId="0" applyNumberFormat="1" applyFont="1" applyFill="1" applyAlignment="1" applyProtection="1">
      <alignment horizontal="left" vertical="top" wrapText="1"/>
      <protection locked="0"/>
    </xf>
    <xf numFmtId="165" fontId="4" fillId="8" borderId="3" xfId="0" applyNumberFormat="1" applyFont="1" applyFill="1" applyBorder="1" applyAlignment="1" applyProtection="1">
      <alignment horizontal="left" vertical="top" wrapText="1"/>
      <protection locked="0"/>
    </xf>
    <xf numFmtId="165" fontId="4" fillId="8" borderId="12" xfId="0" applyNumberFormat="1" applyFont="1" applyFill="1" applyBorder="1" applyAlignment="1" applyProtection="1">
      <alignment horizontal="left" vertical="top" wrapText="1"/>
      <protection locked="0"/>
    </xf>
    <xf numFmtId="165" fontId="4" fillId="8" borderId="5" xfId="0" applyNumberFormat="1" applyFont="1" applyFill="1" applyBorder="1" applyAlignment="1" applyProtection="1">
      <alignment horizontal="left" vertical="top" wrapText="1"/>
      <protection locked="0"/>
    </xf>
    <xf numFmtId="165" fontId="4" fillId="8" borderId="6" xfId="0" applyNumberFormat="1" applyFont="1" applyFill="1" applyBorder="1" applyAlignment="1" applyProtection="1">
      <alignment horizontal="left" vertical="top" wrapText="1"/>
      <protection locked="0"/>
    </xf>
    <xf numFmtId="167" fontId="27" fillId="16" borderId="0" xfId="0" applyNumberFormat="1" applyFont="1" applyFill="1" applyAlignment="1">
      <alignment horizontal="left" vertical="center" wrapText="1"/>
    </xf>
    <xf numFmtId="167" fontId="27" fillId="16" borderId="66" xfId="0" applyNumberFormat="1" applyFont="1" applyFill="1" applyBorder="1" applyAlignment="1">
      <alignment horizontal="left" vertical="center" wrapText="1"/>
    </xf>
    <xf numFmtId="167" fontId="27" fillId="16" borderId="67" xfId="0" applyNumberFormat="1" applyFont="1" applyFill="1" applyBorder="1" applyAlignment="1">
      <alignment horizontal="left" vertical="center" wrapText="1"/>
    </xf>
    <xf numFmtId="0" fontId="5" fillId="0" borderId="64" xfId="0" applyFont="1" applyBorder="1" applyAlignment="1">
      <alignment horizontal="center" vertical="center" wrapText="1"/>
    </xf>
    <xf numFmtId="0" fontId="4" fillId="0" borderId="0" xfId="0" applyFont="1" applyAlignment="1">
      <alignment horizontal="left" wrapText="1"/>
    </xf>
    <xf numFmtId="0" fontId="4" fillId="0" borderId="1" xfId="0" applyFont="1" applyBorder="1" applyAlignment="1">
      <alignment horizontal="left" wrapText="1"/>
    </xf>
    <xf numFmtId="0" fontId="4" fillId="0" borderId="52" xfId="0" applyFont="1" applyBorder="1" applyAlignment="1">
      <alignment horizontal="left" vertical="center" wrapText="1"/>
    </xf>
    <xf numFmtId="0" fontId="4" fillId="0" borderId="0" xfId="0" applyFont="1" applyAlignment="1">
      <alignment horizontal="left" vertical="center" wrapText="1"/>
    </xf>
    <xf numFmtId="0" fontId="4" fillId="8" borderId="26" xfId="0" applyFont="1" applyFill="1" applyBorder="1" applyAlignment="1" applyProtection="1">
      <alignment horizontal="left" vertical="top" wrapText="1"/>
      <protection locked="0"/>
    </xf>
    <xf numFmtId="0" fontId="4" fillId="8" borderId="1" xfId="0" applyFont="1" applyFill="1" applyBorder="1" applyAlignment="1" applyProtection="1">
      <alignment horizontal="left" vertical="top" wrapText="1"/>
      <protection locked="0"/>
    </xf>
    <xf numFmtId="0" fontId="4" fillId="8" borderId="2" xfId="0" applyFont="1" applyFill="1" applyBorder="1" applyAlignment="1" applyProtection="1">
      <alignment horizontal="left" vertical="top" wrapText="1"/>
      <protection locked="0"/>
    </xf>
    <xf numFmtId="0" fontId="4" fillId="8" borderId="27" xfId="0" applyFont="1" applyFill="1" applyBorder="1" applyAlignment="1" applyProtection="1">
      <alignment horizontal="left" vertical="top" wrapText="1"/>
      <protection locked="0"/>
    </xf>
    <xf numFmtId="0" fontId="4" fillId="8" borderId="0" xfId="0" applyFont="1" applyFill="1" applyAlignment="1" applyProtection="1">
      <alignment horizontal="left" vertical="top" wrapText="1"/>
      <protection locked="0"/>
    </xf>
    <xf numFmtId="0" fontId="4" fillId="8" borderId="3" xfId="0" applyFont="1" applyFill="1" applyBorder="1" applyAlignment="1" applyProtection="1">
      <alignment horizontal="left" vertical="top" wrapText="1"/>
      <protection locked="0"/>
    </xf>
    <xf numFmtId="0" fontId="4" fillId="8" borderId="12" xfId="0" applyFont="1" applyFill="1" applyBorder="1" applyAlignment="1" applyProtection="1">
      <alignment horizontal="left" vertical="top" wrapText="1"/>
      <protection locked="0"/>
    </xf>
    <xf numFmtId="0" fontId="4" fillId="8" borderId="5" xfId="0" applyFont="1" applyFill="1" applyBorder="1" applyAlignment="1" applyProtection="1">
      <alignment horizontal="left" vertical="top" wrapText="1"/>
      <protection locked="0"/>
    </xf>
    <xf numFmtId="0" fontId="4" fillId="8" borderId="6"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10"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wrapText="1"/>
    </xf>
    <xf numFmtId="0" fontId="4" fillId="0" borderId="0" xfId="0" applyFont="1"/>
    <xf numFmtId="0" fontId="5" fillId="11" borderId="102" xfId="0" applyFont="1" applyFill="1" applyBorder="1" applyAlignment="1">
      <alignment horizontal="center" vertical="center" wrapText="1"/>
    </xf>
    <xf numFmtId="0" fontId="4" fillId="0" borderId="5" xfId="0" applyFont="1" applyBorder="1" applyAlignment="1">
      <alignment vertical="center" wrapText="1"/>
    </xf>
    <xf numFmtId="0" fontId="4" fillId="8" borderId="1"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27" xfId="0" applyFont="1" applyFill="1" applyBorder="1" applyAlignment="1">
      <alignment horizontal="left" vertical="top" wrapText="1"/>
    </xf>
    <xf numFmtId="0" fontId="4" fillId="8" borderId="0" xfId="0" applyFont="1" applyFill="1" applyAlignment="1">
      <alignment horizontal="left" vertical="top" wrapText="1"/>
    </xf>
    <xf numFmtId="0" fontId="4" fillId="8" borderId="3"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5" fillId="8" borderId="26" xfId="0" applyFont="1" applyFill="1" applyBorder="1" applyAlignment="1" applyProtection="1">
      <alignment horizontal="left" vertical="top" wrapText="1"/>
      <protection locked="0"/>
    </xf>
    <xf numFmtId="0" fontId="5" fillId="0" borderId="110" xfId="0" applyFont="1" applyBorder="1" applyAlignment="1">
      <alignment horizontal="center" vertical="top" wrapText="1"/>
    </xf>
    <xf numFmtId="0" fontId="5" fillId="0" borderId="114" xfId="0" applyFont="1" applyBorder="1" applyAlignment="1">
      <alignment horizontal="center" vertical="top" wrapText="1"/>
    </xf>
    <xf numFmtId="0" fontId="5" fillId="0" borderId="115" xfId="0" applyFont="1" applyBorder="1" applyAlignment="1">
      <alignment horizontal="center" vertical="top" wrapText="1"/>
    </xf>
    <xf numFmtId="0" fontId="0" fillId="0" borderId="0" xfId="0" applyAlignment="1">
      <alignment vertical="center" wrapText="1"/>
    </xf>
    <xf numFmtId="0" fontId="4" fillId="0" borderId="0" xfId="0" applyFont="1" applyAlignment="1">
      <alignment vertical="center"/>
    </xf>
    <xf numFmtId="0" fontId="10" fillId="0" borderId="42" xfId="0" applyFont="1" applyBorder="1" applyAlignment="1">
      <alignment vertical="center" wrapText="1"/>
    </xf>
    <xf numFmtId="0" fontId="4" fillId="0" borderId="77" xfId="0" applyFont="1" applyBorder="1" applyAlignment="1">
      <alignment vertical="center" wrapText="1"/>
    </xf>
    <xf numFmtId="0" fontId="3" fillId="0" borderId="110" xfId="0" applyFont="1" applyBorder="1" applyAlignment="1">
      <alignment horizontal="left" vertical="center" wrapText="1"/>
    </xf>
    <xf numFmtId="0" fontId="3" fillId="0" borderId="114" xfId="0" applyFont="1" applyBorder="1" applyAlignment="1">
      <alignment horizontal="left" vertical="center" wrapText="1"/>
    </xf>
    <xf numFmtId="0" fontId="3" fillId="0" borderId="113" xfId="0" applyFont="1" applyBorder="1" applyAlignment="1">
      <alignment horizontal="left" vertical="center" wrapText="1"/>
    </xf>
    <xf numFmtId="0" fontId="33" fillId="0" borderId="0" xfId="0" applyFont="1" applyAlignment="1">
      <alignment vertical="center" wrapText="1"/>
    </xf>
    <xf numFmtId="0" fontId="5" fillId="0" borderId="42" xfId="0" applyFont="1" applyBorder="1" applyAlignment="1">
      <alignment horizontal="center" vertical="center"/>
    </xf>
    <xf numFmtId="0" fontId="5" fillId="0" borderId="36" xfId="0" applyFont="1" applyBorder="1" applyAlignment="1">
      <alignment horizontal="center" vertical="center"/>
    </xf>
    <xf numFmtId="0" fontId="33" fillId="0" borderId="27" xfId="0" applyFont="1" applyBorder="1" applyAlignment="1">
      <alignment vertical="top" wrapText="1"/>
    </xf>
    <xf numFmtId="0" fontId="33" fillId="0" borderId="3" xfId="0" applyFont="1" applyBorder="1" applyAlignment="1">
      <alignment vertical="top" wrapText="1"/>
    </xf>
    <xf numFmtId="0" fontId="4" fillId="0" borderId="0" xfId="0" applyFont="1" applyAlignment="1">
      <alignment horizontal="left" wrapText="1" shrinkToFit="1"/>
    </xf>
    <xf numFmtId="0" fontId="5" fillId="11" borderId="99" xfId="0" applyFont="1" applyFill="1" applyBorder="1" applyAlignment="1">
      <alignment horizontal="center" vertical="center"/>
    </xf>
    <xf numFmtId="0" fontId="5" fillId="11" borderId="0" xfId="0" applyFont="1" applyFill="1" applyAlignment="1">
      <alignment horizontal="center" vertical="center"/>
    </xf>
    <xf numFmtId="0" fontId="5" fillId="11" borderId="100" xfId="0" applyFont="1" applyFill="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20" fillId="0" borderId="0" xfId="0" applyFont="1" applyAlignment="1">
      <alignment horizontal="left" vertical="center" wrapText="1"/>
    </xf>
    <xf numFmtId="0" fontId="20" fillId="0" borderId="0" xfId="0" applyFont="1" applyAlignment="1">
      <alignment vertical="center" wrapText="1"/>
    </xf>
    <xf numFmtId="0" fontId="5" fillId="11" borderId="68" xfId="0" applyFont="1" applyFill="1" applyBorder="1" applyAlignment="1">
      <alignment horizontal="center" vertical="center" wrapText="1"/>
    </xf>
    <xf numFmtId="0" fontId="4" fillId="11" borderId="69" xfId="0" applyFont="1" applyFill="1" applyBorder="1" applyAlignment="1">
      <alignment horizontal="center" vertical="center" wrapText="1"/>
    </xf>
    <xf numFmtId="0" fontId="4" fillId="0" borderId="5" xfId="0" quotePrefix="1" applyFont="1" applyBorder="1" applyAlignment="1">
      <alignment horizontal="left" wrapText="1"/>
    </xf>
    <xf numFmtId="0" fontId="4" fillId="8" borderId="1" xfId="0" applyFont="1" applyFill="1" applyBorder="1" applyAlignment="1" applyProtection="1">
      <alignment horizontal="left" vertical="top"/>
      <protection locked="0"/>
    </xf>
    <xf numFmtId="0" fontId="4" fillId="8" borderId="2" xfId="0" applyFont="1" applyFill="1" applyBorder="1" applyAlignment="1" applyProtection="1">
      <alignment horizontal="left" vertical="top"/>
      <protection locked="0"/>
    </xf>
    <xf numFmtId="0" fontId="4" fillId="8" borderId="27" xfId="0" applyFont="1" applyFill="1" applyBorder="1" applyAlignment="1" applyProtection="1">
      <alignment horizontal="left" vertical="top"/>
      <protection locked="0"/>
    </xf>
    <xf numFmtId="0" fontId="4" fillId="8" borderId="0" xfId="0" applyFont="1" applyFill="1" applyAlignment="1" applyProtection="1">
      <alignment horizontal="left" vertical="top"/>
      <protection locked="0"/>
    </xf>
    <xf numFmtId="0" fontId="4" fillId="8" borderId="3" xfId="0" applyFont="1" applyFill="1" applyBorder="1" applyAlignment="1" applyProtection="1">
      <alignment horizontal="left" vertical="top"/>
      <protection locked="0"/>
    </xf>
    <xf numFmtId="0" fontId="4" fillId="8" borderId="12" xfId="0" applyFont="1" applyFill="1" applyBorder="1" applyAlignment="1" applyProtection="1">
      <alignment horizontal="left" vertical="top"/>
      <protection locked="0"/>
    </xf>
    <xf numFmtId="0" fontId="4" fillId="8" borderId="5" xfId="0" applyFont="1" applyFill="1" applyBorder="1" applyAlignment="1" applyProtection="1">
      <alignment horizontal="left" vertical="top"/>
      <protection locked="0"/>
    </xf>
    <xf numFmtId="0" fontId="4" fillId="8" borderId="6" xfId="0" applyFont="1" applyFill="1" applyBorder="1" applyAlignment="1" applyProtection="1">
      <alignment horizontal="left" vertical="top"/>
      <protection locked="0"/>
    </xf>
    <xf numFmtId="0" fontId="0" fillId="0" borderId="5" xfId="0" applyBorder="1" applyAlignment="1">
      <alignment vertical="center" wrapText="1"/>
    </xf>
    <xf numFmtId="0" fontId="5" fillId="0" borderId="0" xfId="0" applyFont="1" applyAlignment="1">
      <alignment vertical="center" wrapText="1"/>
    </xf>
    <xf numFmtId="0" fontId="15" fillId="0" borderId="0" xfId="0" applyFont="1" applyAlignment="1">
      <alignment horizontal="left" vertical="center" wrapText="1"/>
    </xf>
    <xf numFmtId="0" fontId="10" fillId="0" borderId="13" xfId="0" applyFont="1" applyBorder="1" applyAlignment="1">
      <alignment vertical="center" wrapText="1"/>
    </xf>
    <xf numFmtId="0" fontId="10" fillId="0" borderId="28" xfId="0" applyFont="1" applyBorder="1" applyAlignment="1">
      <alignment vertical="center" wrapText="1"/>
    </xf>
    <xf numFmtId="0" fontId="5" fillId="9" borderId="26"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33" fillId="0" borderId="0" xfId="0" applyFont="1" applyAlignment="1">
      <alignment wrapText="1"/>
    </xf>
    <xf numFmtId="0" fontId="0" fillId="0" borderId="0" xfId="0" applyAlignment="1">
      <alignment wrapText="1"/>
    </xf>
    <xf numFmtId="0" fontId="4" fillId="8" borderId="117" xfId="0" applyFont="1" applyFill="1" applyBorder="1" applyAlignment="1">
      <alignment horizontal="left"/>
    </xf>
    <xf numFmtId="0" fontId="4" fillId="0" borderId="0" xfId="0" applyFont="1" applyAlignment="1">
      <alignment horizontal="center"/>
    </xf>
    <xf numFmtId="0" fontId="4" fillId="4" borderId="117" xfId="0" applyFont="1" applyFill="1" applyBorder="1" applyAlignment="1">
      <alignment horizontal="left"/>
    </xf>
    <xf numFmtId="0" fontId="4" fillId="4" borderId="117" xfId="0" applyFont="1" applyFill="1" applyBorder="1"/>
    <xf numFmtId="0" fontId="4" fillId="5" borderId="117" xfId="0" applyFont="1" applyFill="1" applyBorder="1" applyAlignment="1">
      <alignment horizontal="left"/>
    </xf>
    <xf numFmtId="0" fontId="4" fillId="0" borderId="117" xfId="0" applyFont="1" applyBorder="1"/>
    <xf numFmtId="0" fontId="4" fillId="6" borderId="117" xfId="0" applyFont="1" applyFill="1" applyBorder="1" applyAlignment="1">
      <alignment horizontal="left"/>
    </xf>
    <xf numFmtId="0" fontId="4" fillId="6" borderId="117" xfId="0" applyFont="1" applyFill="1" applyBorder="1"/>
    <xf numFmtId="0" fontId="4" fillId="7" borderId="117" xfId="0" applyFont="1" applyFill="1" applyBorder="1" applyAlignment="1">
      <alignment horizontal="left"/>
    </xf>
    <xf numFmtId="0" fontId="4" fillId="7" borderId="117" xfId="0" applyFont="1" applyFill="1" applyBorder="1"/>
    <xf numFmtId="0" fontId="4" fillId="2" borderId="103" xfId="0" applyFont="1" applyFill="1" applyBorder="1" applyAlignment="1">
      <alignment horizontal="left" wrapText="1"/>
    </xf>
    <xf numFmtId="0" fontId="4" fillId="2" borderId="4" xfId="0" applyFont="1" applyFill="1" applyBorder="1" applyAlignment="1">
      <alignment horizontal="left" wrapText="1"/>
    </xf>
    <xf numFmtId="0" fontId="4" fillId="2" borderId="104" xfId="0" applyFont="1" applyFill="1" applyBorder="1" applyAlignment="1">
      <alignment horizontal="left" wrapText="1"/>
    </xf>
    <xf numFmtId="0" fontId="9"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11" fillId="0" borderId="0" xfId="0" applyFont="1" applyAlignment="1">
      <alignment wrapText="1"/>
    </xf>
    <xf numFmtId="0" fontId="4" fillId="8" borderId="103" xfId="0" applyFont="1" applyFill="1" applyBorder="1" applyAlignment="1">
      <alignment horizontal="left"/>
    </xf>
    <xf numFmtId="0" fontId="4" fillId="8" borderId="104" xfId="0" applyFont="1" applyFill="1" applyBorder="1" applyAlignment="1">
      <alignment horizontal="left"/>
    </xf>
    <xf numFmtId="0" fontId="4" fillId="5" borderId="50" xfId="0" applyFont="1" applyFill="1" applyBorder="1" applyAlignment="1">
      <alignment horizontal="left"/>
    </xf>
    <xf numFmtId="0" fontId="4" fillId="5" borderId="52" xfId="0" applyFont="1" applyFill="1" applyBorder="1" applyAlignment="1">
      <alignment horizontal="left"/>
    </xf>
    <xf numFmtId="0" fontId="4" fillId="5" borderId="51" xfId="0" applyFont="1" applyFill="1" applyBorder="1" applyAlignment="1">
      <alignment horizontal="left"/>
    </xf>
    <xf numFmtId="165" fontId="4" fillId="7" borderId="103" xfId="0" applyNumberFormat="1" applyFont="1" applyFill="1" applyBorder="1" applyAlignment="1">
      <alignment horizontal="left"/>
    </xf>
    <xf numFmtId="0" fontId="4" fillId="7" borderId="4" xfId="0" applyFont="1" applyFill="1" applyBorder="1"/>
    <xf numFmtId="0" fontId="4" fillId="7" borderId="104" xfId="0" applyFont="1" applyFill="1" applyBorder="1"/>
    <xf numFmtId="0" fontId="0" fillId="0" borderId="5" xfId="0" applyBorder="1" applyAlignment="1">
      <alignment horizontal="left" vertical="center" wrapText="1"/>
    </xf>
    <xf numFmtId="165" fontId="5" fillId="0" borderId="35" xfId="0" applyNumberFormat="1" applyFont="1" applyBorder="1" applyAlignment="1">
      <alignment vertical="center"/>
    </xf>
    <xf numFmtId="165" fontId="5" fillId="0" borderId="40" xfId="0" applyNumberFormat="1" applyFont="1" applyBorder="1" applyAlignment="1">
      <alignment vertical="center"/>
    </xf>
    <xf numFmtId="165" fontId="5" fillId="0" borderId="29" xfId="0" applyNumberFormat="1" applyFont="1" applyBorder="1" applyAlignment="1">
      <alignment vertical="center"/>
    </xf>
    <xf numFmtId="0" fontId="5" fillId="20" borderId="13" xfId="0" applyFont="1" applyFill="1" applyBorder="1" applyAlignment="1">
      <alignment horizontal="center" wrapText="1"/>
    </xf>
    <xf numFmtId="0" fontId="4" fillId="20" borderId="47" xfId="0" applyFont="1" applyFill="1" applyBorder="1" applyAlignment="1">
      <alignment horizontal="center" wrapText="1"/>
    </xf>
    <xf numFmtId="0" fontId="5" fillId="20" borderId="13" xfId="0" applyFont="1" applyFill="1" applyBorder="1" applyAlignment="1">
      <alignment horizontal="center"/>
    </xf>
    <xf numFmtId="0" fontId="4" fillId="0" borderId="47" xfId="0" applyFont="1" applyBorder="1" applyAlignment="1">
      <alignment horizontal="center"/>
    </xf>
    <xf numFmtId="0" fontId="7" fillId="0" borderId="0" xfId="0" applyFont="1" applyAlignment="1">
      <alignment horizontal="left" wrapText="1"/>
    </xf>
    <xf numFmtId="0" fontId="5" fillId="0" borderId="0" xfId="0" applyFont="1" applyAlignment="1">
      <alignment wrapText="1"/>
    </xf>
    <xf numFmtId="0" fontId="4" fillId="0" borderId="0" xfId="0" applyFont="1" applyAlignment="1">
      <alignment vertical="top" wrapText="1"/>
    </xf>
    <xf numFmtId="0" fontId="5" fillId="15" borderId="10"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4" fillId="0" borderId="1" xfId="0" applyFont="1" applyBorder="1" applyAlignment="1">
      <alignment vertical="center" wrapText="1"/>
    </xf>
    <xf numFmtId="0" fontId="23" fillId="13" borderId="140" xfId="0" applyFont="1" applyFill="1" applyBorder="1" applyAlignment="1">
      <alignment horizontal="left" vertical="top" wrapText="1"/>
    </xf>
    <xf numFmtId="0" fontId="23" fillId="13" borderId="143" xfId="0" applyFont="1" applyFill="1" applyBorder="1" applyAlignment="1">
      <alignment horizontal="left" vertical="top" wrapText="1"/>
    </xf>
    <xf numFmtId="0" fontId="23" fillId="13" borderId="144" xfId="0" applyFont="1" applyFill="1" applyBorder="1" applyAlignment="1">
      <alignment horizontal="left" vertical="top" wrapText="1"/>
    </xf>
    <xf numFmtId="0" fontId="23" fillId="13" borderId="103" xfId="0" applyFont="1" applyFill="1" applyBorder="1" applyAlignment="1">
      <alignment horizontal="left" vertical="top" wrapText="1"/>
    </xf>
    <xf numFmtId="0" fontId="23" fillId="13" borderId="4" xfId="0" applyFont="1" applyFill="1" applyBorder="1" applyAlignment="1">
      <alignment horizontal="left" vertical="top" wrapText="1"/>
    </xf>
    <xf numFmtId="0" fontId="23" fillId="13" borderId="109" xfId="0" applyFont="1" applyFill="1" applyBorder="1" applyAlignment="1">
      <alignment horizontal="left" vertical="top" wrapText="1"/>
    </xf>
    <xf numFmtId="0" fontId="21" fillId="0" borderId="0" xfId="0" applyFont="1" applyAlignment="1">
      <alignment vertical="center" wrapText="1"/>
    </xf>
    <xf numFmtId="0" fontId="5" fillId="15" borderId="42" xfId="0" applyFont="1" applyFill="1" applyBorder="1" applyAlignment="1">
      <alignment horizontal="center" vertical="center" wrapText="1"/>
    </xf>
    <xf numFmtId="0" fontId="5" fillId="15" borderId="77" xfId="0" applyFont="1" applyFill="1" applyBorder="1" applyAlignment="1">
      <alignment horizontal="center" vertical="center" wrapText="1"/>
    </xf>
    <xf numFmtId="0" fontId="26" fillId="7" borderId="142" xfId="0" applyFont="1" applyFill="1" applyBorder="1" applyAlignment="1">
      <alignment horizontal="left" vertical="top" wrapText="1"/>
    </xf>
    <xf numFmtId="0" fontId="26" fillId="7" borderId="104" xfId="0" applyFont="1" applyFill="1" applyBorder="1" applyAlignment="1">
      <alignment horizontal="left" vertical="top" wrapText="1"/>
    </xf>
    <xf numFmtId="0" fontId="5" fillId="17" borderId="26" xfId="0" applyFont="1" applyFill="1" applyBorder="1" applyAlignment="1">
      <alignment horizontal="center" vertical="center" wrapText="1"/>
    </xf>
    <xf numFmtId="0" fontId="5" fillId="17" borderId="141" xfId="0" applyFont="1" applyFill="1" applyBorder="1" applyAlignment="1">
      <alignment horizontal="center" vertical="center" wrapText="1"/>
    </xf>
    <xf numFmtId="0" fontId="5" fillId="17" borderId="78"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5" borderId="32" xfId="0" applyFont="1" applyFill="1" applyBorder="1" applyAlignment="1">
      <alignment horizontal="center" vertical="center"/>
    </xf>
    <xf numFmtId="0" fontId="5" fillId="15" borderId="19" xfId="0" applyFont="1" applyFill="1" applyBorder="1" applyAlignment="1">
      <alignment horizontal="center" vertical="center"/>
    </xf>
    <xf numFmtId="0" fontId="5" fillId="15" borderId="35" xfId="0" applyFont="1" applyFill="1" applyBorder="1" applyAlignment="1">
      <alignment horizontal="center" vertical="center"/>
    </xf>
    <xf numFmtId="0" fontId="5" fillId="15" borderId="45" xfId="0" applyFont="1" applyFill="1" applyBorder="1" applyAlignment="1">
      <alignment horizontal="center" vertical="center"/>
    </xf>
    <xf numFmtId="0" fontId="4" fillId="0" borderId="103" xfId="0" applyFont="1" applyBorder="1" applyAlignment="1">
      <alignment horizontal="left" wrapText="1"/>
    </xf>
    <xf numFmtId="0" fontId="4" fillId="0" borderId="4" xfId="0" applyFont="1" applyBorder="1" applyAlignment="1">
      <alignment horizontal="left" wrapText="1"/>
    </xf>
    <xf numFmtId="0" fontId="4" fillId="0" borderId="104" xfId="0" applyFont="1" applyBorder="1" applyAlignment="1">
      <alignment horizontal="left" wrapText="1"/>
    </xf>
    <xf numFmtId="0" fontId="4" fillId="0" borderId="103" xfId="0" applyFont="1" applyBorder="1" applyAlignment="1">
      <alignment wrapText="1"/>
    </xf>
    <xf numFmtId="0" fontId="4" fillId="0" borderId="4" xfId="0" applyFont="1" applyBorder="1" applyAlignment="1">
      <alignment wrapText="1"/>
    </xf>
    <xf numFmtId="0" fontId="4" fillId="0" borderId="104" xfId="0" applyFont="1" applyBorder="1" applyAlignment="1">
      <alignment wrapText="1"/>
    </xf>
    <xf numFmtId="9" fontId="4" fillId="0" borderId="103" xfId="722" applyFont="1" applyBorder="1" applyAlignment="1" applyProtection="1">
      <alignment wrapText="1"/>
    </xf>
    <xf numFmtId="9" fontId="4" fillId="0" borderId="4" xfId="722" applyFont="1" applyBorder="1" applyAlignment="1">
      <alignment wrapText="1"/>
    </xf>
    <xf numFmtId="9" fontId="4" fillId="0" borderId="104" xfId="722" applyFont="1" applyBorder="1" applyAlignment="1">
      <alignment wrapText="1"/>
    </xf>
    <xf numFmtId="9" fontId="4" fillId="0" borderId="103" xfId="722" applyFont="1" applyBorder="1" applyAlignment="1" applyProtection="1">
      <alignment horizontal="left" wrapText="1"/>
    </xf>
    <xf numFmtId="9" fontId="4" fillId="0" borderId="4" xfId="722" applyFont="1" applyBorder="1" applyAlignment="1">
      <alignment horizontal="left" wrapText="1"/>
    </xf>
    <xf numFmtId="9" fontId="4" fillId="0" borderId="104" xfId="722" applyFont="1" applyBorder="1" applyAlignment="1">
      <alignment horizontal="left" wrapText="1"/>
    </xf>
    <xf numFmtId="0" fontId="4" fillId="0" borderId="133" xfId="0" applyFont="1" applyBorder="1" applyAlignment="1">
      <alignment horizontal="left" wrapText="1"/>
    </xf>
    <xf numFmtId="167" fontId="23" fillId="13" borderId="0" xfId="0" applyNumberFormat="1" applyFont="1" applyFill="1" applyBorder="1" applyAlignment="1">
      <alignment vertical="center" wrapText="1"/>
    </xf>
    <xf numFmtId="166" fontId="4" fillId="0" borderId="0" xfId="0" applyNumberFormat="1" applyFont="1" applyBorder="1" applyAlignment="1">
      <alignment horizontal="center" vertical="center"/>
    </xf>
    <xf numFmtId="167" fontId="23" fillId="13" borderId="0" xfId="0" applyNumberFormat="1" applyFont="1" applyFill="1" applyBorder="1" applyAlignment="1">
      <alignment horizontal="left" vertical="top" wrapText="1"/>
    </xf>
    <xf numFmtId="167" fontId="23" fillId="13" borderId="0" xfId="0" applyNumberFormat="1" applyFont="1" applyFill="1" applyAlignment="1">
      <alignment vertical="top" wrapText="1"/>
    </xf>
    <xf numFmtId="0" fontId="59" fillId="0" borderId="18" xfId="0" applyFont="1" applyBorder="1" applyAlignment="1">
      <alignment horizontal="center" vertical="center" wrapText="1"/>
    </xf>
    <xf numFmtId="0" fontId="59" fillId="0" borderId="18" xfId="0" applyFont="1" applyBorder="1" applyAlignment="1">
      <alignment horizontal="center" vertical="center"/>
    </xf>
    <xf numFmtId="0" fontId="59" fillId="0" borderId="133" xfId="0" applyFont="1" applyBorder="1" applyAlignment="1">
      <alignment horizontal="center" vertical="center" wrapText="1"/>
    </xf>
    <xf numFmtId="0" fontId="59" fillId="0" borderId="133" xfId="0" applyFont="1" applyBorder="1" applyAlignment="1">
      <alignment horizontal="center" vertical="center"/>
    </xf>
    <xf numFmtId="0" fontId="59" fillId="0" borderId="133" xfId="0" applyFont="1" applyBorder="1" applyAlignment="1">
      <alignment horizontal="center" vertical="center" wrapText="1"/>
    </xf>
    <xf numFmtId="9" fontId="62" fillId="0" borderId="133" xfId="0" applyNumberFormat="1" applyFont="1" applyBorder="1" applyAlignment="1">
      <alignment horizontal="center" vertical="center" wrapText="1"/>
    </xf>
    <xf numFmtId="9" fontId="62" fillId="0" borderId="133" xfId="0" applyNumberFormat="1" applyFont="1" applyBorder="1" applyAlignment="1">
      <alignment horizontal="center" vertical="center"/>
    </xf>
    <xf numFmtId="10" fontId="62" fillId="0" borderId="133" xfId="0" applyNumberFormat="1" applyFont="1" applyBorder="1" applyAlignment="1">
      <alignment horizontal="center" vertical="center" wrapText="1"/>
    </xf>
    <xf numFmtId="10" fontId="62" fillId="0" borderId="133" xfId="0" applyNumberFormat="1" applyFont="1" applyBorder="1" applyAlignment="1">
      <alignment horizontal="center" vertical="center"/>
    </xf>
    <xf numFmtId="10" fontId="62" fillId="0" borderId="138" xfId="0" applyNumberFormat="1" applyFont="1" applyBorder="1" applyAlignment="1">
      <alignment horizontal="center" vertical="center"/>
    </xf>
    <xf numFmtId="0" fontId="62" fillId="0" borderId="137" xfId="0" applyFont="1" applyBorder="1" applyAlignment="1">
      <alignment horizontal="left" vertical="top" wrapText="1"/>
    </xf>
    <xf numFmtId="0" fontId="62" fillId="0" borderId="133" xfId="0" applyFont="1" applyBorder="1" applyAlignment="1">
      <alignment horizontal="left" vertical="top" wrapText="1"/>
    </xf>
    <xf numFmtId="0" fontId="62" fillId="0" borderId="134" xfId="0" applyFont="1" applyBorder="1" applyAlignment="1">
      <alignment horizontal="left" vertical="top" wrapText="1"/>
    </xf>
    <xf numFmtId="0" fontId="63" fillId="0" borderId="133" xfId="0" applyFont="1" applyBorder="1" applyAlignment="1">
      <alignment horizontal="left" vertical="top" wrapText="1"/>
    </xf>
    <xf numFmtId="0" fontId="62" fillId="0" borderId="133" xfId="0" applyFont="1" applyBorder="1" applyAlignment="1">
      <alignment horizontal="left" vertical="top" wrapText="1"/>
    </xf>
    <xf numFmtId="0" fontId="62" fillId="0" borderId="138" xfId="0" applyFont="1" applyBorder="1" applyAlignment="1">
      <alignment horizontal="left" vertical="top" wrapText="1"/>
    </xf>
    <xf numFmtId="0" fontId="62" fillId="0" borderId="139" xfId="0" applyFont="1" applyBorder="1" applyAlignment="1">
      <alignment horizontal="left" vertical="top" wrapText="1"/>
    </xf>
    <xf numFmtId="0" fontId="59" fillId="0" borderId="10" xfId="0" applyFont="1" applyBorder="1" applyAlignment="1">
      <alignment horizontal="left" vertical="top" wrapText="1"/>
    </xf>
    <xf numFmtId="0" fontId="59" fillId="0" borderId="18" xfId="0" applyFont="1" applyBorder="1" applyAlignment="1">
      <alignment horizontal="left" vertical="top"/>
    </xf>
    <xf numFmtId="0" fontId="0" fillId="0" borderId="0" xfId="0" applyAlignment="1">
      <alignment horizontal="left" vertical="top"/>
    </xf>
    <xf numFmtId="0" fontId="29" fillId="0" borderId="0" xfId="0" applyFont="1" applyAlignment="1">
      <alignment horizontal="left" vertical="top" wrapText="1"/>
    </xf>
    <xf numFmtId="0" fontId="59" fillId="0" borderId="137" xfId="0" applyFont="1" applyBorder="1" applyAlignment="1">
      <alignment horizontal="left" vertical="top"/>
    </xf>
    <xf numFmtId="0" fontId="59" fillId="0" borderId="133" xfId="0" applyFont="1" applyBorder="1" applyAlignment="1">
      <alignment horizontal="left" vertical="top"/>
    </xf>
    <xf numFmtId="0" fontId="21" fillId="0" borderId="0" xfId="0" applyFont="1" applyAlignment="1">
      <alignment horizontal="left" vertical="top" wrapText="1"/>
    </xf>
    <xf numFmtId="0" fontId="62" fillId="0" borderId="137" xfId="0" applyFont="1" applyBorder="1" applyAlignment="1">
      <alignment horizontal="left" vertical="top"/>
    </xf>
    <xf numFmtId="0" fontId="66" fillId="0" borderId="133" xfId="0" applyFont="1" applyBorder="1" applyAlignment="1">
      <alignment horizontal="left" vertical="top" wrapText="1"/>
    </xf>
    <xf numFmtId="0" fontId="62" fillId="0" borderId="136" xfId="0" applyFont="1" applyBorder="1" applyAlignment="1">
      <alignment horizontal="left" vertical="top" wrapText="1"/>
    </xf>
    <xf numFmtId="0" fontId="59" fillId="0" borderId="18" xfId="0" applyFont="1" applyBorder="1" applyAlignment="1">
      <alignment horizontal="left" vertical="center" wrapText="1"/>
    </xf>
    <xf numFmtId="0" fontId="59" fillId="0" borderId="133" xfId="0" applyFont="1" applyBorder="1" applyAlignment="1">
      <alignment horizontal="left" vertical="center" wrapText="1"/>
    </xf>
    <xf numFmtId="0" fontId="57" fillId="24" borderId="27" xfId="0" applyFont="1" applyFill="1" applyBorder="1" applyAlignment="1">
      <alignment horizontal="left" vertical="top" wrapText="1"/>
    </xf>
    <xf numFmtId="0" fontId="57" fillId="24" borderId="0" xfId="0" applyFont="1" applyFill="1" applyBorder="1" applyAlignment="1">
      <alignment horizontal="left" vertical="top" wrapText="1"/>
    </xf>
    <xf numFmtId="0" fontId="62" fillId="0" borderId="133" xfId="0" applyFont="1" applyBorder="1" applyAlignment="1">
      <alignment horizontal="left" vertical="top"/>
    </xf>
    <xf numFmtId="0" fontId="61" fillId="0" borderId="133" xfId="0" applyFont="1" applyBorder="1" applyAlignment="1">
      <alignment horizontal="center" vertical="center" wrapText="1"/>
    </xf>
    <xf numFmtId="0" fontId="63" fillId="0" borderId="133" xfId="0" applyFont="1" applyBorder="1" applyAlignment="1">
      <alignment horizontal="left" vertical="top" wrapText="1"/>
    </xf>
    <xf numFmtId="0" fontId="59" fillId="0" borderId="11" xfId="0" applyFont="1" applyBorder="1" applyAlignment="1">
      <alignment horizontal="left" vertical="center" wrapText="1"/>
    </xf>
    <xf numFmtId="0" fontId="59" fillId="0" borderId="134" xfId="0" applyFont="1" applyBorder="1" applyAlignment="1">
      <alignment horizontal="left" vertical="center" wrapText="1"/>
    </xf>
    <xf numFmtId="0" fontId="62" fillId="0" borderId="134" xfId="0" applyFont="1" applyBorder="1" applyAlignment="1">
      <alignment horizontal="left" vertical="top"/>
    </xf>
    <xf numFmtId="0" fontId="62" fillId="0" borderId="48" xfId="0" applyFont="1" applyBorder="1" applyAlignment="1">
      <alignment horizontal="left" vertical="center" wrapText="1"/>
    </xf>
    <xf numFmtId="0" fontId="62" fillId="0" borderId="53" xfId="0" applyFont="1" applyBorder="1" applyAlignment="1">
      <alignment horizontal="left" vertical="center" wrapText="1"/>
    </xf>
    <xf numFmtId="0" fontId="62" fillId="0" borderId="145" xfId="0" applyFont="1" applyBorder="1" applyAlignment="1">
      <alignment horizontal="left" vertical="center" wrapText="1"/>
    </xf>
    <xf numFmtId="0" fontId="62" fillId="0" borderId="44" xfId="0" applyFont="1" applyBorder="1" applyAlignment="1">
      <alignment horizontal="left" vertical="center" wrapText="1"/>
    </xf>
    <xf numFmtId="0" fontId="62" fillId="0" borderId="0" xfId="0" applyFont="1" applyBorder="1" applyAlignment="1">
      <alignment horizontal="left" vertical="center" wrapText="1"/>
    </xf>
    <xf numFmtId="0" fontId="62" fillId="0" borderId="3" xfId="0" applyFont="1" applyBorder="1" applyAlignment="1">
      <alignment horizontal="left" vertical="center" wrapText="1"/>
    </xf>
    <xf numFmtId="0" fontId="62" fillId="0" borderId="50" xfId="0" applyFont="1" applyBorder="1" applyAlignment="1">
      <alignment horizontal="left" vertical="center" wrapText="1"/>
    </xf>
    <xf numFmtId="0" fontId="62" fillId="0" borderId="52" xfId="0" applyFont="1" applyBorder="1" applyAlignment="1">
      <alignment horizontal="left" vertical="center" wrapText="1"/>
    </xf>
    <xf numFmtId="0" fontId="62" fillId="0" borderId="80" xfId="0" applyFont="1" applyBorder="1" applyAlignment="1">
      <alignment horizontal="left" vertical="center" wrapText="1"/>
    </xf>
    <xf numFmtId="0" fontId="4" fillId="0" borderId="39" xfId="0" applyFont="1" applyBorder="1" applyAlignment="1">
      <alignment wrapText="1"/>
    </xf>
    <xf numFmtId="49" fontId="11" fillId="14" borderId="39" xfId="0" applyNumberFormat="1" applyFont="1" applyFill="1" applyBorder="1" applyAlignment="1">
      <alignment wrapText="1"/>
    </xf>
    <xf numFmtId="0" fontId="11" fillId="14" borderId="19" xfId="0" applyFont="1" applyFill="1" applyBorder="1" applyAlignment="1">
      <alignment wrapText="1"/>
    </xf>
    <xf numFmtId="0" fontId="4" fillId="0" borderId="39" xfId="0" applyFont="1" applyBorder="1" applyAlignment="1">
      <alignment horizontal="left" vertical="top" wrapText="1"/>
    </xf>
    <xf numFmtId="0" fontId="11" fillId="0" borderId="39" xfId="0" applyFont="1" applyBorder="1" applyAlignment="1">
      <alignment horizontal="left" vertical="top" wrapText="1"/>
    </xf>
  </cellXfs>
  <cellStyles count="827">
    <cellStyle name="Comma" xfId="1" builtinId="3"/>
    <cellStyle name="Followed Hyperlink" xfId="271" builtinId="9" hidden="1"/>
    <cellStyle name="Followed Hyperlink" xfId="335" builtinId="9" hidden="1"/>
    <cellStyle name="Followed Hyperlink" xfId="399" builtinId="9" hidden="1"/>
    <cellStyle name="Followed Hyperlink" xfId="463" builtinId="9" hidden="1"/>
    <cellStyle name="Followed Hyperlink" xfId="527" builtinId="9" hidden="1"/>
    <cellStyle name="Followed Hyperlink" xfId="591" builtinId="9" hidden="1"/>
    <cellStyle name="Followed Hyperlink" xfId="655" builtinId="9" hidden="1"/>
    <cellStyle name="Followed Hyperlink" xfId="719" builtinId="9" hidden="1"/>
    <cellStyle name="Followed Hyperlink" xfId="784" builtinId="9" hidden="1"/>
    <cellStyle name="Followed Hyperlink" xfId="806" builtinId="9" hidden="1"/>
    <cellStyle name="Followed Hyperlink" xfId="742" builtinId="9" hidden="1"/>
    <cellStyle name="Followed Hyperlink" xfId="677" builtinId="9" hidden="1"/>
    <cellStyle name="Followed Hyperlink" xfId="613" builtinId="9" hidden="1"/>
    <cellStyle name="Followed Hyperlink" xfId="549" builtinId="9" hidden="1"/>
    <cellStyle name="Followed Hyperlink" xfId="485" builtinId="9" hidden="1"/>
    <cellStyle name="Followed Hyperlink" xfId="421" builtinId="9" hidden="1"/>
    <cellStyle name="Followed Hyperlink" xfId="357" builtinId="9" hidden="1"/>
    <cellStyle name="Followed Hyperlink" xfId="293" builtinId="9" hidden="1"/>
    <cellStyle name="Followed Hyperlink" xfId="229" builtinId="9" hidden="1"/>
    <cellStyle name="Followed Hyperlink" xfId="129" builtinId="9" hidden="1"/>
    <cellStyle name="Followed Hyperlink" xfId="169" builtinId="9" hidden="1"/>
    <cellStyle name="Followed Hyperlink" xfId="141" builtinId="9" hidden="1"/>
    <cellStyle name="Followed Hyperlink" xfId="93" builtinId="9" hidden="1"/>
    <cellStyle name="Followed Hyperlink" xfId="77" builtinId="9" hidden="1"/>
    <cellStyle name="Followed Hyperlink" xfId="125" builtinId="9" hidden="1"/>
    <cellStyle name="Followed Hyperlink" xfId="177" builtinId="9" hidden="1"/>
    <cellStyle name="Followed Hyperlink" xfId="133" builtinId="9" hidden="1"/>
    <cellStyle name="Followed Hyperlink" xfId="221" builtinId="9" hidden="1"/>
    <cellStyle name="Followed Hyperlink" xfId="285" builtinId="9" hidden="1"/>
    <cellStyle name="Followed Hyperlink" xfId="349" builtinId="9" hidden="1"/>
    <cellStyle name="Followed Hyperlink" xfId="413" builtinId="9" hidden="1"/>
    <cellStyle name="Followed Hyperlink" xfId="477" builtinId="9" hidden="1"/>
    <cellStyle name="Followed Hyperlink" xfId="541" builtinId="9" hidden="1"/>
    <cellStyle name="Followed Hyperlink" xfId="605" builtinId="9" hidden="1"/>
    <cellStyle name="Followed Hyperlink" xfId="669" builtinId="9" hidden="1"/>
    <cellStyle name="Followed Hyperlink" xfId="734" builtinId="9" hidden="1"/>
    <cellStyle name="Followed Hyperlink" xfId="798" builtinId="9" hidden="1"/>
    <cellStyle name="Followed Hyperlink" xfId="792" builtinId="9" hidden="1"/>
    <cellStyle name="Followed Hyperlink" xfId="728" builtinId="9" hidden="1"/>
    <cellStyle name="Followed Hyperlink" xfId="663" builtinId="9" hidden="1"/>
    <cellStyle name="Followed Hyperlink" xfId="599" builtinId="9" hidden="1"/>
    <cellStyle name="Followed Hyperlink" xfId="535" builtinId="9" hidden="1"/>
    <cellStyle name="Followed Hyperlink" xfId="471" builtinId="9" hidden="1"/>
    <cellStyle name="Followed Hyperlink" xfId="407" builtinId="9" hidden="1"/>
    <cellStyle name="Followed Hyperlink" xfId="343" builtinId="9" hidden="1"/>
    <cellStyle name="Followed Hyperlink" xfId="279" builtinId="9" hidden="1"/>
    <cellStyle name="Followed Hyperlink" xfId="215" builtinId="9" hidden="1"/>
    <cellStyle name="Followed Hyperlink" xfId="151" builtinId="9" hidden="1"/>
    <cellStyle name="Followed Hyperlink" xfId="87" builtinId="9" hidden="1"/>
    <cellStyle name="Followed Hyperlink" xfId="51" builtinId="9" hidden="1"/>
    <cellStyle name="Followed Hyperlink" xfId="21" builtinId="9" hidden="1"/>
    <cellStyle name="Followed Hyperlink" xfId="23" builtinId="9" hidden="1"/>
    <cellStyle name="Followed Hyperlink" xfId="37" builtinId="9" hidden="1"/>
    <cellStyle name="Followed Hyperlink" xfId="107" builtinId="9" hidden="1"/>
    <cellStyle name="Followed Hyperlink" xfId="171" builtinId="9" hidden="1"/>
    <cellStyle name="Followed Hyperlink" xfId="235" builtinId="9" hidden="1"/>
    <cellStyle name="Followed Hyperlink" xfId="299" builtinId="9" hidden="1"/>
    <cellStyle name="Followed Hyperlink" xfId="363" builtinId="9" hidden="1"/>
    <cellStyle name="Followed Hyperlink" xfId="427" builtinId="9" hidden="1"/>
    <cellStyle name="Followed Hyperlink" xfId="491" builtinId="9" hidden="1"/>
    <cellStyle name="Followed Hyperlink" xfId="555" builtinId="9" hidden="1"/>
    <cellStyle name="Followed Hyperlink" xfId="619" builtinId="9" hidden="1"/>
    <cellStyle name="Followed Hyperlink" xfId="683" builtinId="9" hidden="1"/>
    <cellStyle name="Followed Hyperlink" xfId="748" builtinId="9" hidden="1"/>
    <cellStyle name="Followed Hyperlink" xfId="812" builtinId="9" hidden="1"/>
    <cellStyle name="Followed Hyperlink" xfId="778" builtinId="9" hidden="1"/>
    <cellStyle name="Followed Hyperlink" xfId="713" builtinId="9" hidden="1"/>
    <cellStyle name="Followed Hyperlink" xfId="649" builtinId="9" hidden="1"/>
    <cellStyle name="Followed Hyperlink" xfId="585" builtinId="9" hidden="1"/>
    <cellStyle name="Followed Hyperlink" xfId="521" builtinId="9" hidden="1"/>
    <cellStyle name="Followed Hyperlink" xfId="457" builtinId="9" hidden="1"/>
    <cellStyle name="Followed Hyperlink" xfId="321" builtinId="9" hidden="1"/>
    <cellStyle name="Followed Hyperlink" xfId="361" builtinId="9" hidden="1"/>
    <cellStyle name="Followed Hyperlink" xfId="401" builtinId="9" hidden="1"/>
    <cellStyle name="Followed Hyperlink" xfId="449" builtinId="9" hidden="1"/>
    <cellStyle name="Followed Hyperlink" xfId="345" builtinId="9" hidden="1"/>
    <cellStyle name="Followed Hyperlink" xfId="241" builtinId="9" hidden="1"/>
    <cellStyle name="Followed Hyperlink" xfId="249" builtinId="9" hidden="1"/>
    <cellStyle name="Followed Hyperlink" xfId="201" builtinId="9" hidden="1"/>
    <cellStyle name="Followed Hyperlink" xfId="217" builtinId="9" hidden="1"/>
    <cellStyle name="Followed Hyperlink" xfId="257" builtinId="9" hidden="1"/>
    <cellStyle name="Followed Hyperlink" xfId="313" builtinId="9" hidden="1"/>
    <cellStyle name="Followed Hyperlink" xfId="441" builtinId="9" hidden="1"/>
    <cellStyle name="Followed Hyperlink" xfId="417" builtinId="9" hidden="1"/>
    <cellStyle name="Followed Hyperlink" xfId="369" builtinId="9" hidden="1"/>
    <cellStyle name="Followed Hyperlink" xfId="329" builtinId="9" hidden="1"/>
    <cellStyle name="Followed Hyperlink" xfId="289" builtinId="9" hidden="1"/>
    <cellStyle name="Followed Hyperlink" xfId="505" builtinId="9" hidden="1"/>
    <cellStyle name="Followed Hyperlink" xfId="569" builtinId="9" hidden="1"/>
    <cellStyle name="Followed Hyperlink" xfId="633" builtinId="9" hidden="1"/>
    <cellStyle name="Followed Hyperlink" xfId="697" builtinId="9" hidden="1"/>
    <cellStyle name="Followed Hyperlink" xfId="762" builtinId="9" hidden="1"/>
    <cellStyle name="Followed Hyperlink" xfId="826" builtinId="9" hidden="1"/>
    <cellStyle name="Followed Hyperlink" xfId="764" builtinId="9" hidden="1"/>
    <cellStyle name="Followed Hyperlink" xfId="699" builtinId="9" hidden="1"/>
    <cellStyle name="Followed Hyperlink" xfId="635" builtinId="9" hidden="1"/>
    <cellStyle name="Followed Hyperlink" xfId="571" builtinId="9" hidden="1"/>
    <cellStyle name="Followed Hyperlink" xfId="507" builtinId="9" hidden="1"/>
    <cellStyle name="Followed Hyperlink" xfId="443" builtinId="9" hidden="1"/>
    <cellStyle name="Followed Hyperlink" xfId="379" builtinId="9" hidden="1"/>
    <cellStyle name="Followed Hyperlink" xfId="315" builtinId="9" hidden="1"/>
    <cellStyle name="Followed Hyperlink" xfId="251" builtinId="9" hidden="1"/>
    <cellStyle name="Followed Hyperlink" xfId="187" builtinId="9" hidden="1"/>
    <cellStyle name="Followed Hyperlink" xfId="123" builtinId="9" hidden="1"/>
    <cellStyle name="Followed Hyperlink" xfId="27" builtinId="9" hidden="1"/>
    <cellStyle name="Followed Hyperlink" xfId="55" builtinId="9" hidden="1"/>
    <cellStyle name="Followed Hyperlink" xfId="5" builtinId="9" hidden="1"/>
    <cellStyle name="Followed Hyperlink" xfId="61" builtinId="9" hidden="1"/>
    <cellStyle name="Followed Hyperlink" xfId="71" builtinId="9" hidden="1"/>
    <cellStyle name="Followed Hyperlink" xfId="135" builtinId="9" hidden="1"/>
    <cellStyle name="Followed Hyperlink" xfId="199" builtinId="9" hidden="1"/>
    <cellStyle name="Followed Hyperlink" xfId="263" builtinId="9" hidden="1"/>
    <cellStyle name="Followed Hyperlink" xfId="327" builtinId="9" hidden="1"/>
    <cellStyle name="Followed Hyperlink" xfId="391" builtinId="9" hidden="1"/>
    <cellStyle name="Followed Hyperlink" xfId="455" builtinId="9" hidden="1"/>
    <cellStyle name="Followed Hyperlink" xfId="519" builtinId="9" hidden="1"/>
    <cellStyle name="Followed Hyperlink" xfId="583" builtinId="9" hidden="1"/>
    <cellStyle name="Followed Hyperlink" xfId="647" builtinId="9" hidden="1"/>
    <cellStyle name="Followed Hyperlink" xfId="711" builtinId="9" hidden="1"/>
    <cellStyle name="Followed Hyperlink" xfId="776" builtinId="9" hidden="1"/>
    <cellStyle name="Followed Hyperlink" xfId="814" builtinId="9" hidden="1"/>
    <cellStyle name="Followed Hyperlink" xfId="750" builtinId="9" hidden="1"/>
    <cellStyle name="Followed Hyperlink" xfId="685" builtinId="9" hidden="1"/>
    <cellStyle name="Followed Hyperlink" xfId="621" builtinId="9" hidden="1"/>
    <cellStyle name="Followed Hyperlink" xfId="557" builtinId="9" hidden="1"/>
    <cellStyle name="Followed Hyperlink" xfId="493" builtinId="9" hidden="1"/>
    <cellStyle name="Followed Hyperlink" xfId="429" builtinId="9" hidden="1"/>
    <cellStyle name="Followed Hyperlink" xfId="365" builtinId="9" hidden="1"/>
    <cellStyle name="Followed Hyperlink" xfId="301" builtinId="9" hidden="1"/>
    <cellStyle name="Followed Hyperlink" xfId="237" builtinId="9" hidden="1"/>
    <cellStyle name="Followed Hyperlink" xfId="121" builtinId="9" hidden="1"/>
    <cellStyle name="Followed Hyperlink" xfId="165" builtinId="9" hidden="1"/>
    <cellStyle name="Followed Hyperlink" xfId="157" builtinId="9" hidden="1"/>
    <cellStyle name="Followed Hyperlink" xfId="105" builtinId="9" hidden="1"/>
    <cellStyle name="Followed Hyperlink" xfId="81" builtinId="9" hidden="1"/>
    <cellStyle name="Followed Hyperlink" xfId="109" builtinId="9" hidden="1"/>
    <cellStyle name="Followed Hyperlink" xfId="181" builtinId="9" hidden="1"/>
    <cellStyle name="Followed Hyperlink" xfId="137" builtinId="9" hidden="1"/>
    <cellStyle name="Followed Hyperlink" xfId="213" builtinId="9" hidden="1"/>
    <cellStyle name="Followed Hyperlink" xfId="277" builtinId="9" hidden="1"/>
    <cellStyle name="Followed Hyperlink" xfId="341" builtinId="9" hidden="1"/>
    <cellStyle name="Followed Hyperlink" xfId="405" builtinId="9" hidden="1"/>
    <cellStyle name="Followed Hyperlink" xfId="469" builtinId="9" hidden="1"/>
    <cellStyle name="Followed Hyperlink" xfId="533" builtinId="9" hidden="1"/>
    <cellStyle name="Followed Hyperlink" xfId="597" builtinId="9" hidden="1"/>
    <cellStyle name="Followed Hyperlink" xfId="661" builtinId="9" hidden="1"/>
    <cellStyle name="Followed Hyperlink" xfId="726" builtinId="9" hidden="1"/>
    <cellStyle name="Followed Hyperlink" xfId="790" builtinId="9" hidden="1"/>
    <cellStyle name="Followed Hyperlink" xfId="800" builtinId="9" hidden="1"/>
    <cellStyle name="Followed Hyperlink" xfId="736" builtinId="9" hidden="1"/>
    <cellStyle name="Followed Hyperlink" xfId="671" builtinId="9" hidden="1"/>
    <cellStyle name="Followed Hyperlink" xfId="607" builtinId="9" hidden="1"/>
    <cellStyle name="Followed Hyperlink" xfId="543" builtinId="9" hidden="1"/>
    <cellStyle name="Followed Hyperlink" xfId="479" builtinId="9" hidden="1"/>
    <cellStyle name="Followed Hyperlink" xfId="415" builtinId="9" hidden="1"/>
    <cellStyle name="Followed Hyperlink" xfId="351" builtinId="9" hidden="1"/>
    <cellStyle name="Followed Hyperlink" xfId="287" builtinId="9" hidden="1"/>
    <cellStyle name="Followed Hyperlink" xfId="223" builtinId="9" hidden="1"/>
    <cellStyle name="Followed Hyperlink" xfId="159" builtinId="9" hidden="1"/>
    <cellStyle name="Followed Hyperlink" xfId="95" builtinId="9" hidden="1"/>
    <cellStyle name="Followed Hyperlink" xfId="45" builtinId="9" hidden="1"/>
    <cellStyle name="Followed Hyperlink" xfId="17" builtinId="9" hidden="1"/>
    <cellStyle name="Followed Hyperlink" xfId="13" builtinId="9" hidden="1"/>
    <cellStyle name="Followed Hyperlink" xfId="43" builtinId="9" hidden="1"/>
    <cellStyle name="Followed Hyperlink" xfId="99" builtinId="9" hidden="1"/>
    <cellStyle name="Followed Hyperlink" xfId="163" builtinId="9" hidden="1"/>
    <cellStyle name="Followed Hyperlink" xfId="227" builtinId="9" hidden="1"/>
    <cellStyle name="Followed Hyperlink" xfId="291" builtinId="9" hidden="1"/>
    <cellStyle name="Followed Hyperlink" xfId="355" builtinId="9" hidden="1"/>
    <cellStyle name="Followed Hyperlink" xfId="419" builtinId="9" hidden="1"/>
    <cellStyle name="Followed Hyperlink" xfId="483" builtinId="9" hidden="1"/>
    <cellStyle name="Followed Hyperlink" xfId="547" builtinId="9" hidden="1"/>
    <cellStyle name="Followed Hyperlink" xfId="611" builtinId="9" hidden="1"/>
    <cellStyle name="Followed Hyperlink" xfId="675" builtinId="9" hidden="1"/>
    <cellStyle name="Followed Hyperlink" xfId="657" builtinId="9" hidden="1"/>
    <cellStyle name="Followed Hyperlink" xfId="705" builtinId="9" hidden="1"/>
    <cellStyle name="Followed Hyperlink" xfId="738" builtinId="9" hidden="1"/>
    <cellStyle name="Followed Hyperlink" xfId="786" builtinId="9" hidden="1"/>
    <cellStyle name="Followed Hyperlink" xfId="820" builtinId="9" hidden="1"/>
    <cellStyle name="Followed Hyperlink" xfId="788" builtinId="9" hidden="1"/>
    <cellStyle name="Followed Hyperlink" xfId="740" builtinId="9" hidden="1"/>
    <cellStyle name="Followed Hyperlink" xfId="691" builtinId="9" hidden="1"/>
    <cellStyle name="Followed Hyperlink" xfId="772" builtinId="9" hidden="1"/>
    <cellStyle name="Followed Hyperlink" xfId="754" builtinId="9" hidden="1"/>
    <cellStyle name="Followed Hyperlink" xfId="625" builtinId="9" hidden="1"/>
    <cellStyle name="Followed Hyperlink" xfId="545" builtinId="9" hidden="1"/>
    <cellStyle name="Followed Hyperlink" xfId="593" builtinId="9" hidden="1"/>
    <cellStyle name="Followed Hyperlink" xfId="561" builtinId="9" hidden="1"/>
    <cellStyle name="Followed Hyperlink" xfId="513" builtinId="9" hidden="1"/>
    <cellStyle name="Followed Hyperlink" xfId="465" builtinId="9" hidden="1"/>
    <cellStyle name="Followed Hyperlink" xfId="481" builtinId="9" hidden="1"/>
    <cellStyle name="Followed Hyperlink" xfId="497" builtinId="9" hidden="1"/>
    <cellStyle name="Followed Hyperlink" xfId="609" builtinId="9" hidden="1"/>
    <cellStyle name="Followed Hyperlink" xfId="577" builtinId="9" hidden="1"/>
    <cellStyle name="Followed Hyperlink" xfId="529" builtinId="9" hidden="1"/>
    <cellStyle name="Followed Hyperlink" xfId="689" builtinId="9" hidden="1"/>
    <cellStyle name="Followed Hyperlink" xfId="818" builtinId="9" hidden="1"/>
    <cellStyle name="Followed Hyperlink" xfId="707" builtinId="9" hidden="1"/>
    <cellStyle name="Followed Hyperlink" xfId="724" builtinId="9" hidden="1"/>
    <cellStyle name="Followed Hyperlink" xfId="756" builtinId="9" hidden="1"/>
    <cellStyle name="Followed Hyperlink" xfId="804" builtinId="9" hidden="1"/>
    <cellStyle name="Followed Hyperlink" xfId="802" builtinId="9" hidden="1"/>
    <cellStyle name="Followed Hyperlink" xfId="770" builtinId="9" hidden="1"/>
    <cellStyle name="Followed Hyperlink" xfId="721" builtinId="9" hidden="1"/>
    <cellStyle name="Followed Hyperlink" xfId="673" builtinId="9" hidden="1"/>
    <cellStyle name="Followed Hyperlink" xfId="641" builtinId="9" hidden="1"/>
    <cellStyle name="Followed Hyperlink" xfId="643" builtinId="9" hidden="1"/>
    <cellStyle name="Followed Hyperlink" xfId="579" builtinId="9" hidden="1"/>
    <cellStyle name="Followed Hyperlink" xfId="515" builtinId="9" hidden="1"/>
    <cellStyle name="Followed Hyperlink" xfId="451" builtinId="9" hidden="1"/>
    <cellStyle name="Followed Hyperlink" xfId="387" builtinId="9" hidden="1"/>
    <cellStyle name="Followed Hyperlink" xfId="323" builtinId="9" hidden="1"/>
    <cellStyle name="Followed Hyperlink" xfId="259" builtinId="9" hidden="1"/>
    <cellStyle name="Followed Hyperlink" xfId="195" builtinId="9" hidden="1"/>
    <cellStyle name="Followed Hyperlink" xfId="131" builtinId="9" hidden="1"/>
    <cellStyle name="Followed Hyperlink" xfId="67" builtinId="9" hidden="1"/>
    <cellStyle name="Followed Hyperlink" xfId="65" builtinId="9" hidden="1"/>
    <cellStyle name="Followed Hyperlink" xfId="3" builtinId="9" hidden="1"/>
    <cellStyle name="Followed Hyperlink" xfId="63" builtinId="9" hidden="1"/>
    <cellStyle name="Followed Hyperlink" xfId="25" builtinId="9" hidden="1"/>
    <cellStyle name="Followed Hyperlink" xfId="127" builtinId="9" hidden="1"/>
    <cellStyle name="Followed Hyperlink" xfId="191" builtinId="9" hidden="1"/>
    <cellStyle name="Followed Hyperlink" xfId="255" builtinId="9" hidden="1"/>
    <cellStyle name="Followed Hyperlink" xfId="319" builtinId="9" hidden="1"/>
    <cellStyle name="Followed Hyperlink" xfId="383" builtinId="9" hidden="1"/>
    <cellStyle name="Followed Hyperlink" xfId="447" builtinId="9" hidden="1"/>
    <cellStyle name="Followed Hyperlink" xfId="511" builtinId="9" hidden="1"/>
    <cellStyle name="Followed Hyperlink" xfId="575" builtinId="9" hidden="1"/>
    <cellStyle name="Followed Hyperlink" xfId="639" builtinId="9" hidden="1"/>
    <cellStyle name="Followed Hyperlink" xfId="703" builtinId="9" hidden="1"/>
    <cellStyle name="Followed Hyperlink" xfId="768" builtinId="9" hidden="1"/>
    <cellStyle name="Followed Hyperlink" xfId="822" builtinId="9" hidden="1"/>
    <cellStyle name="Followed Hyperlink" xfId="758" builtinId="9" hidden="1"/>
    <cellStyle name="Followed Hyperlink" xfId="693" builtinId="9" hidden="1"/>
    <cellStyle name="Followed Hyperlink" xfId="629" builtinId="9" hidden="1"/>
    <cellStyle name="Followed Hyperlink" xfId="565" builtinId="9" hidden="1"/>
    <cellStyle name="Followed Hyperlink" xfId="501" builtinId="9" hidden="1"/>
    <cellStyle name="Followed Hyperlink" xfId="437" builtinId="9" hidden="1"/>
    <cellStyle name="Followed Hyperlink" xfId="373" builtinId="9" hidden="1"/>
    <cellStyle name="Followed Hyperlink" xfId="309" builtinId="9" hidden="1"/>
    <cellStyle name="Followed Hyperlink" xfId="245" builtinId="9" hidden="1"/>
    <cellStyle name="Followed Hyperlink" xfId="117" builtinId="9" hidden="1"/>
    <cellStyle name="Followed Hyperlink" xfId="161" builtinId="9" hidden="1"/>
    <cellStyle name="Followed Hyperlink" xfId="173" builtinId="9" hidden="1"/>
    <cellStyle name="Followed Hyperlink" xfId="101" builtinId="9" hidden="1"/>
    <cellStyle name="Followed Hyperlink" xfId="73" builtinId="9" hidden="1"/>
    <cellStyle name="Followed Hyperlink" xfId="85" builtinId="9" hidden="1"/>
    <cellStyle name="Followed Hyperlink" xfId="185" builtinId="9" hidden="1"/>
    <cellStyle name="Followed Hyperlink" xfId="145" builtinId="9" hidden="1"/>
    <cellStyle name="Followed Hyperlink" xfId="205" builtinId="9" hidden="1"/>
    <cellStyle name="Followed Hyperlink" xfId="269" builtinId="9" hidden="1"/>
    <cellStyle name="Followed Hyperlink" xfId="333" builtinId="9" hidden="1"/>
    <cellStyle name="Followed Hyperlink" xfId="397" builtinId="9" hidden="1"/>
    <cellStyle name="Followed Hyperlink" xfId="461" builtinId="9" hidden="1"/>
    <cellStyle name="Followed Hyperlink" xfId="525" builtinId="9" hidden="1"/>
    <cellStyle name="Followed Hyperlink" xfId="589" builtinId="9" hidden="1"/>
    <cellStyle name="Followed Hyperlink" xfId="653" builtinId="9" hidden="1"/>
    <cellStyle name="Followed Hyperlink" xfId="717" builtinId="9" hidden="1"/>
    <cellStyle name="Followed Hyperlink" xfId="782" builtinId="9" hidden="1"/>
    <cellStyle name="Followed Hyperlink" xfId="808" builtinId="9" hidden="1"/>
    <cellStyle name="Followed Hyperlink" xfId="744" builtinId="9" hidden="1"/>
    <cellStyle name="Followed Hyperlink" xfId="679" builtinId="9" hidden="1"/>
    <cellStyle name="Followed Hyperlink" xfId="615" builtinId="9" hidden="1"/>
    <cellStyle name="Followed Hyperlink" xfId="551" builtinId="9" hidden="1"/>
    <cellStyle name="Followed Hyperlink" xfId="487" builtinId="9" hidden="1"/>
    <cellStyle name="Followed Hyperlink" xfId="423" builtinId="9" hidden="1"/>
    <cellStyle name="Followed Hyperlink" xfId="359" builtinId="9" hidden="1"/>
    <cellStyle name="Followed Hyperlink" xfId="295" builtinId="9" hidden="1"/>
    <cellStyle name="Followed Hyperlink" xfId="231" builtinId="9" hidden="1"/>
    <cellStyle name="Followed Hyperlink" xfId="167" builtinId="9" hidden="1"/>
    <cellStyle name="Followed Hyperlink" xfId="103" builtinId="9" hidden="1"/>
    <cellStyle name="Followed Hyperlink" xfId="41" builtinId="9" hidden="1"/>
    <cellStyle name="Followed Hyperlink" xfId="11" builtinId="9" hidden="1"/>
    <cellStyle name="Followed Hyperlink" xfId="19" builtinId="9" hidden="1"/>
    <cellStyle name="Followed Hyperlink" xfId="49" builtinId="9" hidden="1"/>
    <cellStyle name="Followed Hyperlink" xfId="91" builtinId="9" hidden="1"/>
    <cellStyle name="Followed Hyperlink" xfId="155" builtinId="9" hidden="1"/>
    <cellStyle name="Followed Hyperlink" xfId="219" builtinId="9" hidden="1"/>
    <cellStyle name="Followed Hyperlink" xfId="283" builtinId="9" hidden="1"/>
    <cellStyle name="Followed Hyperlink" xfId="347" builtinId="9" hidden="1"/>
    <cellStyle name="Followed Hyperlink" xfId="411" builtinId="9" hidden="1"/>
    <cellStyle name="Followed Hyperlink" xfId="475" builtinId="9" hidden="1"/>
    <cellStyle name="Followed Hyperlink" xfId="539" builtinId="9" hidden="1"/>
    <cellStyle name="Followed Hyperlink" xfId="603" builtinId="9" hidden="1"/>
    <cellStyle name="Followed Hyperlink" xfId="667" builtinId="9" hidden="1"/>
    <cellStyle name="Followed Hyperlink" xfId="732" builtinId="9" hidden="1"/>
    <cellStyle name="Followed Hyperlink" xfId="796" builtinId="9" hidden="1"/>
    <cellStyle name="Followed Hyperlink" xfId="794" builtinId="9" hidden="1"/>
    <cellStyle name="Followed Hyperlink" xfId="730" builtinId="9" hidden="1"/>
    <cellStyle name="Followed Hyperlink" xfId="665" builtinId="9" hidden="1"/>
    <cellStyle name="Followed Hyperlink" xfId="601" builtinId="9" hidden="1"/>
    <cellStyle name="Followed Hyperlink" xfId="537" builtinId="9" hidden="1"/>
    <cellStyle name="Followed Hyperlink" xfId="473" builtinId="9" hidden="1"/>
    <cellStyle name="Followed Hyperlink" xfId="305" builtinId="9" hidden="1"/>
    <cellStyle name="Followed Hyperlink" xfId="353" builtinId="9" hidden="1"/>
    <cellStyle name="Followed Hyperlink" xfId="393" builtinId="9" hidden="1"/>
    <cellStyle name="Followed Hyperlink" xfId="433" builtinId="9" hidden="1"/>
    <cellStyle name="Followed Hyperlink" xfId="377" builtinId="9" hidden="1"/>
    <cellStyle name="Followed Hyperlink" xfId="233" builtinId="9" hidden="1"/>
    <cellStyle name="Followed Hyperlink" xfId="273" builtinId="9" hidden="1"/>
    <cellStyle name="Followed Hyperlink" xfId="209" builtinId="9" hidden="1"/>
    <cellStyle name="Followed Hyperlink" xfId="225" builtinId="9" hidden="1"/>
    <cellStyle name="Followed Hyperlink" xfId="265" builtinId="9" hidden="1"/>
    <cellStyle name="Followed Hyperlink" xfId="281" builtinId="9" hidden="1"/>
    <cellStyle name="Followed Hyperlink" xfId="409" builtinId="9" hidden="1"/>
    <cellStyle name="Followed Hyperlink" xfId="425" builtinId="9" hidden="1"/>
    <cellStyle name="Followed Hyperlink" xfId="385" builtinId="9" hidden="1"/>
    <cellStyle name="Followed Hyperlink" xfId="337" builtinId="9" hidden="1"/>
    <cellStyle name="Followed Hyperlink" xfId="297" builtinId="9" hidden="1"/>
    <cellStyle name="Followed Hyperlink" xfId="489" builtinId="9" hidden="1"/>
    <cellStyle name="Followed Hyperlink" xfId="553" builtinId="9" hidden="1"/>
    <cellStyle name="Followed Hyperlink" xfId="617" builtinId="9" hidden="1"/>
    <cellStyle name="Followed Hyperlink" xfId="681" builtinId="9" hidden="1"/>
    <cellStyle name="Followed Hyperlink" xfId="746" builtinId="9" hidden="1"/>
    <cellStyle name="Followed Hyperlink" xfId="810" builtinId="9" hidden="1"/>
    <cellStyle name="Followed Hyperlink" xfId="780" builtinId="9" hidden="1"/>
    <cellStyle name="Followed Hyperlink" xfId="715" builtinId="9" hidden="1"/>
    <cellStyle name="Followed Hyperlink" xfId="651" builtinId="9" hidden="1"/>
    <cellStyle name="Followed Hyperlink" xfId="587" builtinId="9" hidden="1"/>
    <cellStyle name="Followed Hyperlink" xfId="523" builtinId="9" hidden="1"/>
    <cellStyle name="Followed Hyperlink" xfId="459" builtinId="9" hidden="1"/>
    <cellStyle name="Followed Hyperlink" xfId="395" builtinId="9" hidden="1"/>
    <cellStyle name="Followed Hyperlink" xfId="331" builtinId="9" hidden="1"/>
    <cellStyle name="Followed Hyperlink" xfId="267" builtinId="9" hidden="1"/>
    <cellStyle name="Followed Hyperlink" xfId="203" builtinId="9" hidden="1"/>
    <cellStyle name="Followed Hyperlink" xfId="139" builtinId="9" hidden="1"/>
    <cellStyle name="Followed Hyperlink" xfId="75" builtinId="9" hidden="1"/>
    <cellStyle name="Followed Hyperlink" xfId="59" builtinId="9" hidden="1"/>
    <cellStyle name="Followed Hyperlink" xfId="9" builtinId="9" hidden="1"/>
    <cellStyle name="Followed Hyperlink" xfId="47" builtinId="9" hidden="1"/>
    <cellStyle name="Followed Hyperlink" xfId="29" builtinId="9" hidden="1"/>
    <cellStyle name="Followed Hyperlink" xfId="119" builtinId="9" hidden="1"/>
    <cellStyle name="Followed Hyperlink" xfId="183" builtinId="9" hidden="1"/>
    <cellStyle name="Followed Hyperlink" xfId="247" builtinId="9" hidden="1"/>
    <cellStyle name="Followed Hyperlink" xfId="311" builtinId="9" hidden="1"/>
    <cellStyle name="Followed Hyperlink" xfId="375" builtinId="9" hidden="1"/>
    <cellStyle name="Followed Hyperlink" xfId="439" builtinId="9" hidden="1"/>
    <cellStyle name="Followed Hyperlink" xfId="503" builtinId="9" hidden="1"/>
    <cellStyle name="Followed Hyperlink" xfId="567" builtinId="9" hidden="1"/>
    <cellStyle name="Followed Hyperlink" xfId="631" builtinId="9" hidden="1"/>
    <cellStyle name="Followed Hyperlink" xfId="695" builtinId="9" hidden="1"/>
    <cellStyle name="Followed Hyperlink" xfId="760" builtinId="9" hidden="1"/>
    <cellStyle name="Followed Hyperlink" xfId="824" builtinId="9" hidden="1"/>
    <cellStyle name="Followed Hyperlink" xfId="766" builtinId="9" hidden="1"/>
    <cellStyle name="Followed Hyperlink" xfId="701" builtinId="9" hidden="1"/>
    <cellStyle name="Followed Hyperlink" xfId="637" builtinId="9" hidden="1"/>
    <cellStyle name="Followed Hyperlink" xfId="573" builtinId="9" hidden="1"/>
    <cellStyle name="Followed Hyperlink" xfId="509" builtinId="9" hidden="1"/>
    <cellStyle name="Followed Hyperlink" xfId="445" builtinId="9" hidden="1"/>
    <cellStyle name="Followed Hyperlink" xfId="381" builtinId="9" hidden="1"/>
    <cellStyle name="Followed Hyperlink" xfId="317" builtinId="9" hidden="1"/>
    <cellStyle name="Followed Hyperlink" xfId="253" builtinId="9" hidden="1"/>
    <cellStyle name="Followed Hyperlink" xfId="113" builtinId="9" hidden="1"/>
    <cellStyle name="Followed Hyperlink" xfId="153" builtinId="9" hidden="1"/>
    <cellStyle name="Followed Hyperlink" xfId="189" builtinId="9" hidden="1"/>
    <cellStyle name="Followed Hyperlink" xfId="97" builtinId="9" hidden="1"/>
    <cellStyle name="Followed Hyperlink" xfId="69" builtinId="9" hidden="1"/>
    <cellStyle name="Followed Hyperlink" xfId="89" builtinId="9" hidden="1"/>
    <cellStyle name="Followed Hyperlink" xfId="193" builtinId="9" hidden="1"/>
    <cellStyle name="Followed Hyperlink" xfId="149" builtinId="9" hidden="1"/>
    <cellStyle name="Followed Hyperlink" xfId="197" builtinId="9" hidden="1"/>
    <cellStyle name="Followed Hyperlink" xfId="261" builtinId="9" hidden="1"/>
    <cellStyle name="Followed Hyperlink" xfId="325" builtinId="9" hidden="1"/>
    <cellStyle name="Followed Hyperlink" xfId="389" builtinId="9" hidden="1"/>
    <cellStyle name="Followed Hyperlink" xfId="453" builtinId="9" hidden="1"/>
    <cellStyle name="Followed Hyperlink" xfId="517" builtinId="9" hidden="1"/>
    <cellStyle name="Followed Hyperlink" xfId="581" builtinId="9" hidden="1"/>
    <cellStyle name="Followed Hyperlink" xfId="645" builtinId="9" hidden="1"/>
    <cellStyle name="Followed Hyperlink" xfId="709" builtinId="9" hidden="1"/>
    <cellStyle name="Followed Hyperlink" xfId="774" builtinId="9" hidden="1"/>
    <cellStyle name="Followed Hyperlink" xfId="816" builtinId="9" hidden="1"/>
    <cellStyle name="Followed Hyperlink" xfId="752" builtinId="9" hidden="1"/>
    <cellStyle name="Followed Hyperlink" xfId="687" builtinId="9" hidden="1"/>
    <cellStyle name="Followed Hyperlink" xfId="623" builtinId="9" hidden="1"/>
    <cellStyle name="Followed Hyperlink" xfId="559" builtinId="9" hidden="1"/>
    <cellStyle name="Followed Hyperlink" xfId="495" builtinId="9" hidden="1"/>
    <cellStyle name="Followed Hyperlink" xfId="431" builtinId="9" hidden="1"/>
    <cellStyle name="Followed Hyperlink" xfId="367" builtinId="9" hidden="1"/>
    <cellStyle name="Followed Hyperlink" xfId="303" builtinId="9" hidden="1"/>
    <cellStyle name="Followed Hyperlink" xfId="239" builtinId="9" hidden="1"/>
    <cellStyle name="Followed Hyperlink" xfId="307" builtinId="9" hidden="1"/>
    <cellStyle name="Followed Hyperlink" xfId="275" builtinId="9" hidden="1"/>
    <cellStyle name="Followed Hyperlink" xfId="243" builtinId="9" hidden="1"/>
    <cellStyle name="Followed Hyperlink" xfId="179" builtinId="9" hidden="1"/>
    <cellStyle name="Followed Hyperlink" xfId="147" builtinId="9" hidden="1"/>
    <cellStyle name="Followed Hyperlink" xfId="115" builtinId="9" hidden="1"/>
    <cellStyle name="Followed Hyperlink" xfId="33" builtinId="9" hidden="1"/>
    <cellStyle name="Followed Hyperlink" xfId="53" builtinId="9" hidden="1"/>
    <cellStyle name="Followed Hyperlink" xfId="39" builtinId="9" hidden="1"/>
    <cellStyle name="Followed Hyperlink" xfId="7" builtinId="9" hidden="1"/>
    <cellStyle name="Followed Hyperlink" xfId="31" builtinId="9" hidden="1"/>
    <cellStyle name="Followed Hyperlink" xfId="57" builtinId="9" hidden="1"/>
    <cellStyle name="Followed Hyperlink" xfId="79" builtinId="9" hidden="1"/>
    <cellStyle name="Followed Hyperlink" xfId="111" builtinId="9" hidden="1"/>
    <cellStyle name="Followed Hyperlink" xfId="143" builtinId="9" hidden="1"/>
    <cellStyle name="Followed Hyperlink" xfId="207" builtinId="9" hidden="1"/>
    <cellStyle name="Followed Hyperlink" xfId="175" builtinId="9" hidden="1"/>
    <cellStyle name="Followed Hyperlink" xfId="35" builtinId="9" hidden="1"/>
    <cellStyle name="Followed Hyperlink" xfId="15" builtinId="9" hidden="1"/>
    <cellStyle name="Followed Hyperlink" xfId="83" builtinId="9" hidden="1"/>
    <cellStyle name="Followed Hyperlink" xfId="211" builtinId="9" hidden="1"/>
    <cellStyle name="Followed Hyperlink" xfId="339" builtinId="9" hidden="1"/>
    <cellStyle name="Followed Hyperlink" xfId="531" builtinId="9" hidden="1"/>
    <cellStyle name="Followed Hyperlink" xfId="499" builtinId="9" hidden="1"/>
    <cellStyle name="Followed Hyperlink" xfId="435" builtinId="9" hidden="1"/>
    <cellStyle name="Followed Hyperlink" xfId="403" builtinId="9" hidden="1"/>
    <cellStyle name="Followed Hyperlink" xfId="371" builtinId="9" hidden="1"/>
    <cellStyle name="Followed Hyperlink" xfId="467" builtinId="9" hidden="1"/>
    <cellStyle name="Followed Hyperlink" xfId="595" builtinId="9" hidden="1"/>
    <cellStyle name="Followed Hyperlink" xfId="563" builtinId="9" hidden="1"/>
    <cellStyle name="Followed Hyperlink" xfId="627" builtinId="9" hidden="1"/>
    <cellStyle name="Followed Hyperlink" xfId="659" builtinId="9" hidden="1"/>
    <cellStyle name="Hyperlink" xfId="817" builtinId="8" hidden="1"/>
    <cellStyle name="Hyperlink" xfId="821" builtinId="8" hidden="1"/>
    <cellStyle name="Hyperlink" xfId="811" builtinId="8" hidden="1"/>
    <cellStyle name="Hyperlink" xfId="803" builtinId="8" hidden="1"/>
    <cellStyle name="Hyperlink" xfId="779" builtinId="8" hidden="1"/>
    <cellStyle name="Hyperlink" xfId="755" builtinId="8" hidden="1"/>
    <cellStyle name="Hyperlink" xfId="739" builtinId="8" hidden="1"/>
    <cellStyle name="Hyperlink" xfId="714" builtinId="8" hidden="1"/>
    <cellStyle name="Hyperlink" xfId="682" builtinId="8" hidden="1"/>
    <cellStyle name="Hyperlink" xfId="674" builtinId="8" hidden="1"/>
    <cellStyle name="Hyperlink" xfId="658" builtinId="8" hidden="1"/>
    <cellStyle name="Hyperlink" xfId="626" builtinId="8" hidden="1"/>
    <cellStyle name="Hyperlink" xfId="618" builtinId="8" hidden="1"/>
    <cellStyle name="Hyperlink" xfId="594" builtinId="8" hidden="1"/>
    <cellStyle name="Hyperlink" xfId="578" builtinId="8" hidden="1"/>
    <cellStyle name="Hyperlink" xfId="546" builtinId="8" hidden="1"/>
    <cellStyle name="Hyperlink" xfId="530" builtinId="8" hidden="1"/>
    <cellStyle name="Hyperlink" xfId="723" builtinId="8" hidden="1"/>
    <cellStyle name="Hyperlink" xfId="753" builtinId="8" hidden="1"/>
    <cellStyle name="Hyperlink" xfId="757" builtinId="8" hidden="1"/>
    <cellStyle name="Hyperlink" xfId="767" builtinId="8" hidden="1"/>
    <cellStyle name="Hyperlink" xfId="769" builtinId="8" hidden="1"/>
    <cellStyle name="Hyperlink" xfId="777" builtinId="8" hidden="1"/>
    <cellStyle name="Hyperlink" xfId="785" builtinId="8" hidden="1"/>
    <cellStyle name="Hyperlink" xfId="791" builtinId="8" hidden="1"/>
    <cellStyle name="Hyperlink" xfId="797" builtinId="8" hidden="1"/>
    <cellStyle name="Hyperlink" xfId="801" builtinId="8" hidden="1"/>
    <cellStyle name="Hyperlink" xfId="727" builtinId="8" hidden="1"/>
    <cellStyle name="Hyperlink" xfId="733" builtinId="8" hidden="1"/>
    <cellStyle name="Hyperlink" xfId="743" builtinId="8" hidden="1"/>
    <cellStyle name="Hyperlink" xfId="745" builtinId="8" hidden="1"/>
    <cellStyle name="Hyperlink" xfId="712" builtinId="8" hidden="1"/>
    <cellStyle name="Hyperlink" xfId="720" builtinId="8" hidden="1"/>
    <cellStyle name="Hyperlink" xfId="704" builtinId="8" hidden="1"/>
    <cellStyle name="Hyperlink" xfId="710" builtinId="8" hidden="1"/>
    <cellStyle name="Hyperlink" xfId="725" builtinId="8" hidden="1"/>
    <cellStyle name="Hyperlink" xfId="749" builtinId="8" hidden="1"/>
    <cellStyle name="Hyperlink" xfId="735" builtinId="8" hidden="1"/>
    <cellStyle name="Hyperlink" xfId="789" builtinId="8" hidden="1"/>
    <cellStyle name="Hyperlink" xfId="775" builtinId="8" hidden="1"/>
    <cellStyle name="Hyperlink" xfId="759" builtinId="8" hidden="1"/>
    <cellStyle name="Hyperlink" xfId="562" builtinId="8" hidden="1"/>
    <cellStyle name="Hyperlink" xfId="610" builtinId="8" hidden="1"/>
    <cellStyle name="Hyperlink" xfId="650" builtinId="8" hidden="1"/>
    <cellStyle name="Hyperlink" xfId="747" builtinId="8" hidden="1"/>
    <cellStyle name="Hyperlink" xfId="787" builtinId="8" hidden="1"/>
    <cellStyle name="Hyperlink" xfId="823" builtinId="8" hidden="1"/>
    <cellStyle name="Hyperlink" xfId="156" builtinId="8" hidden="1"/>
    <cellStyle name="Hyperlink" xfId="252" builtinId="8" hidden="1"/>
    <cellStyle name="Hyperlink" xfId="64" builtinId="8" hidden="1"/>
    <cellStyle name="Hyperlink" xfId="296" builtinId="8" hidden="1"/>
    <cellStyle name="Hyperlink" xfId="286" builtinId="8" hidden="1"/>
    <cellStyle name="Hyperlink" xfId="270" builtinId="8" hidden="1"/>
    <cellStyle name="Hyperlink" xfId="242" builtinId="8" hidden="1"/>
    <cellStyle name="Hyperlink" xfId="230" builtinId="8" hidden="1"/>
    <cellStyle name="Hyperlink" xfId="214" builtinId="8" hidden="1"/>
    <cellStyle name="Hyperlink" xfId="188" builtinId="8" hidden="1"/>
    <cellStyle name="Hyperlink" xfId="174" builtinId="8" hidden="1"/>
    <cellStyle name="Hyperlink" xfId="160" builtinId="8" hidden="1"/>
    <cellStyle name="Hyperlink" xfId="132" builtinId="8" hidden="1"/>
    <cellStyle name="Hyperlink" xfId="338" builtinId="8" hidden="1"/>
    <cellStyle name="Hyperlink" xfId="394" builtinId="8" hidden="1"/>
    <cellStyle name="Hyperlink" xfId="490" builtinId="8" hidden="1"/>
    <cellStyle name="Hyperlink" xfId="82" builtinId="8" hidden="1"/>
    <cellStyle name="Hyperlink" xfId="128" builtinId="8" hidden="1"/>
    <cellStyle name="Hyperlink" xfId="122" builtinId="8" hidden="1"/>
    <cellStyle name="Hyperlink" xfId="254" builtinId="8" hidden="1"/>
    <cellStyle name="Hyperlink" xfId="378" builtinId="8" hidden="1"/>
    <cellStyle name="Hyperlink" xfId="492" builtinId="8" hidden="1"/>
    <cellStyle name="Hyperlink" xfId="540" builtinId="8" hidden="1"/>
    <cellStyle name="Hyperlink" xfId="588" builtinId="8" hidden="1"/>
    <cellStyle name="Hyperlink" xfId="686" builtinId="8" hidden="1"/>
    <cellStyle name="Hyperlink" xfId="382" builtinId="8" hidden="1"/>
    <cellStyle name="Hyperlink" xfId="428" builtinId="8" hidden="1"/>
    <cellStyle name="Hyperlink" xfId="380" builtinId="8" hidden="1"/>
    <cellStyle name="Hyperlink" xfId="302" builtinId="8" hidden="1"/>
    <cellStyle name="Hyperlink" xfId="312" builtinId="8" hidden="1"/>
    <cellStyle name="Hyperlink" xfId="374" builtinId="8" hidden="1"/>
    <cellStyle name="Hyperlink" xfId="360" builtinId="8" hidden="1"/>
    <cellStyle name="Hyperlink" xfId="348" builtinId="8" hidden="1"/>
    <cellStyle name="Hyperlink" xfId="454" builtinId="8" hidden="1"/>
    <cellStyle name="Hyperlink" xfId="440" builtinId="8" hidden="1"/>
    <cellStyle name="Hyperlink" xfId="424" builtinId="8" hidden="1"/>
    <cellStyle name="Hyperlink" xfId="396" builtinId="8" hidden="1"/>
    <cellStyle name="Hyperlink" xfId="346" builtinId="8" hidden="1"/>
    <cellStyle name="Hyperlink" xfId="410" builtinId="8" hidden="1"/>
    <cellStyle name="Hyperlink" xfId="474" builtinId="8" hidden="1"/>
    <cellStyle name="Hyperlink" xfId="570" builtinId="8" hidden="1"/>
    <cellStyle name="Hyperlink" xfId="602" builtinId="8" hidden="1"/>
    <cellStyle name="Hyperlink" xfId="698" builtinId="8" hidden="1"/>
    <cellStyle name="Hyperlink" xfId="731" builtinId="8" hidden="1"/>
    <cellStyle name="Hyperlink" xfId="795" builtinId="8" hidden="1"/>
    <cellStyle name="Hyperlink" xfId="793" builtinId="8" hidden="1"/>
    <cellStyle name="Hyperlink" xfId="783" builtinId="8" hidden="1"/>
    <cellStyle name="Hyperlink" xfId="773" builtinId="8" hidden="1"/>
    <cellStyle name="Hyperlink" xfId="741" builtinId="8" hidden="1"/>
    <cellStyle name="Hyperlink" xfId="729" builtinId="8" hidden="1"/>
    <cellStyle name="Hyperlink" xfId="708" builtinId="8" hidden="1"/>
    <cellStyle name="Hyperlink" xfId="480" builtinId="8" hidden="1"/>
    <cellStyle name="Hyperlink" xfId="486" builtinId="8" hidden="1"/>
    <cellStyle name="Hyperlink" xfId="488" builtinId="8" hidden="1"/>
    <cellStyle name="Hyperlink" xfId="496" builtinId="8" hidden="1"/>
    <cellStyle name="Hyperlink" xfId="500" builtinId="8" hidden="1"/>
    <cellStyle name="Hyperlink" xfId="510" builtinId="8" hidden="1"/>
    <cellStyle name="Hyperlink" xfId="518" builtinId="8" hidden="1"/>
    <cellStyle name="Hyperlink" xfId="520" builtinId="8" hidden="1"/>
    <cellStyle name="Hyperlink" xfId="524" builtinId="8" hidden="1"/>
    <cellStyle name="Hyperlink" xfId="534" builtinId="8" hidden="1"/>
    <cellStyle name="Hyperlink" xfId="542" builtinId="8" hidden="1"/>
    <cellStyle name="Hyperlink" xfId="544" builtinId="8" hidden="1"/>
    <cellStyle name="Hyperlink" xfId="556" builtinId="8" hidden="1"/>
    <cellStyle name="Hyperlink" xfId="558" builtinId="8" hidden="1"/>
    <cellStyle name="Hyperlink" xfId="560" builtinId="8" hidden="1"/>
    <cellStyle name="Hyperlink" xfId="574" builtinId="8" hidden="1"/>
    <cellStyle name="Hyperlink" xfId="580" builtinId="8" hidden="1"/>
    <cellStyle name="Hyperlink" xfId="582" builtinId="8" hidden="1"/>
    <cellStyle name="Hyperlink" xfId="592" builtinId="8" hidden="1"/>
    <cellStyle name="Hyperlink" xfId="596" builtinId="8" hidden="1"/>
    <cellStyle name="Hyperlink" xfId="598" builtinId="8" hidden="1"/>
    <cellStyle name="Hyperlink" xfId="608" builtinId="8" hidden="1"/>
    <cellStyle name="Hyperlink" xfId="616" builtinId="8" hidden="1"/>
    <cellStyle name="Hyperlink" xfId="620" builtinId="8" hidden="1"/>
    <cellStyle name="Hyperlink" xfId="628" builtinId="8" hidden="1"/>
    <cellStyle name="Hyperlink" xfId="630" builtinId="8" hidden="1"/>
    <cellStyle name="Hyperlink" xfId="640" builtinId="8" hidden="1"/>
    <cellStyle name="Hyperlink" xfId="646" builtinId="8" hidden="1"/>
    <cellStyle name="Hyperlink" xfId="652" builtinId="8" hidden="1"/>
    <cellStyle name="Hyperlink" xfId="656" builtinId="8" hidden="1"/>
    <cellStyle name="Hyperlink" xfId="664" builtinId="8" hidden="1"/>
    <cellStyle name="Hyperlink" xfId="670" builtinId="8" hidden="1"/>
    <cellStyle name="Hyperlink" xfId="678" builtinId="8" hidden="1"/>
    <cellStyle name="Hyperlink" xfId="684" builtinId="8" hidden="1"/>
    <cellStyle name="Hyperlink" xfId="688" builtinId="8" hidden="1"/>
    <cellStyle name="Hyperlink" xfId="692" builtinId="8" hidden="1"/>
    <cellStyle name="Hyperlink" xfId="676" builtinId="8" hidden="1"/>
    <cellStyle name="Hyperlink" xfId="654" builtinId="8" hidden="1"/>
    <cellStyle name="Hyperlink" xfId="612" builtinId="8" hidden="1"/>
    <cellStyle name="Hyperlink" xfId="568" builtinId="8" hidden="1"/>
    <cellStyle name="Hyperlink" xfId="526" builtinId="8" hidden="1"/>
    <cellStyle name="Hyperlink" xfId="504" builtinId="8" hidden="1"/>
    <cellStyle name="Hyperlink" xfId="484" builtinId="8" hidden="1"/>
    <cellStyle name="Hyperlink" xfId="696" builtinId="8" hidden="1"/>
    <cellStyle name="Hyperlink" xfId="668" builtinId="8" hidden="1"/>
    <cellStyle name="Hyperlink" xfId="604" builtinId="8" hidden="1"/>
    <cellStyle name="Hyperlink" xfId="572" builtinId="8" hidden="1"/>
    <cellStyle name="Hyperlink" xfId="536" builtinId="8" hidden="1"/>
    <cellStyle name="Hyperlink" xfId="472" builtinId="8" hidden="1"/>
    <cellStyle name="Hyperlink" xfId="815" builtinId="8" hidden="1"/>
    <cellStyle name="Hyperlink" xfId="538" builtinId="8" hidden="1"/>
    <cellStyle name="Hyperlink" xfId="8" builtinId="8" hidden="1"/>
    <cellStyle name="Hyperlink" xfId="12" builtinId="8" hidden="1"/>
    <cellStyle name="Hyperlink" xfId="4" builtinId="8" hidden="1"/>
    <cellStyle name="Hyperlink" xfId="14" builtinId="8" hidden="1"/>
    <cellStyle name="Hyperlink" xfId="28" builtinId="8" hidden="1"/>
    <cellStyle name="Hyperlink" xfId="20" builtinId="8" hidden="1"/>
    <cellStyle name="Hyperlink" xfId="42" builtinId="8" hidden="1"/>
    <cellStyle name="Hyperlink" xfId="34" builtinId="8" hidden="1"/>
    <cellStyle name="Hyperlink" xfId="120" builtinId="8" hidden="1"/>
    <cellStyle name="Hyperlink" xfId="104" builtinId="8" hidden="1"/>
    <cellStyle name="Hyperlink" xfId="78" builtinId="8" hidden="1"/>
    <cellStyle name="Hyperlink" xfId="70" builtinId="8" hidden="1"/>
    <cellStyle name="Hyperlink" xfId="250" builtinId="8" hidden="1"/>
    <cellStyle name="Hyperlink" xfId="300" builtinId="8" hidden="1"/>
    <cellStyle name="Hyperlink" xfId="280" builtinId="8" hidden="1"/>
    <cellStyle name="Hyperlink" xfId="262" builtinId="8" hidden="1"/>
    <cellStyle name="Hyperlink" xfId="244" builtinId="8" hidden="1"/>
    <cellStyle name="Hyperlink" xfId="236" builtinId="8" hidden="1"/>
    <cellStyle name="Hyperlink" xfId="208" builtinId="8" hidden="1"/>
    <cellStyle name="Hyperlink" xfId="198" builtinId="8" hidden="1"/>
    <cellStyle name="Hyperlink" xfId="190" builtinId="8" hidden="1"/>
    <cellStyle name="Hyperlink" xfId="152" builtinId="8" hidden="1"/>
    <cellStyle name="Hyperlink" xfId="134" builtinId="8" hidden="1"/>
    <cellStyle name="Hyperlink" xfId="314" builtinId="8" hidden="1"/>
    <cellStyle name="Hyperlink" xfId="86" builtinId="8" hidden="1"/>
    <cellStyle name="Hyperlink" xfId="118" builtinId="8" hidden="1"/>
    <cellStyle name="Hyperlink" xfId="124" builtinId="8" hidden="1"/>
    <cellStyle name="Hyperlink" xfId="90" builtinId="8" hidden="1"/>
    <cellStyle name="Hyperlink" xfId="30" builtinId="8" hidden="1"/>
    <cellStyle name="Hyperlink" xfId="32" builtinId="8" hidden="1"/>
    <cellStyle name="Hyperlink" xfId="40" builtinId="8" hidden="1"/>
    <cellStyle name="Hyperlink" xfId="44" builtinId="8" hidden="1"/>
    <cellStyle name="Hyperlink" xfId="48" builtinId="8" hidden="1"/>
    <cellStyle name="Hyperlink" xfId="54" builtinId="8" hidden="1"/>
    <cellStyle name="Hyperlink" xfId="58" builtinId="8" hidden="1"/>
    <cellStyle name="Hyperlink" xfId="16" builtinId="8" hidden="1"/>
    <cellStyle name="Hyperlink" xfId="18" builtinId="8" hidden="1"/>
    <cellStyle name="Hyperlink" xfId="92" builtinId="8" hidden="1"/>
    <cellStyle name="Hyperlink" xfId="98" builtinId="8" hidden="1"/>
    <cellStyle name="Hyperlink" xfId="102" builtinId="8" hidden="1"/>
    <cellStyle name="Hyperlink" xfId="108" builtinId="8" hidden="1"/>
    <cellStyle name="Hyperlink" xfId="110" builtinId="8" hidden="1"/>
    <cellStyle name="Hyperlink" xfId="76" builtinId="8" hidden="1"/>
    <cellStyle name="Hyperlink" xfId="80" builtinId="8" hidden="1"/>
    <cellStyle name="Hyperlink" xfId="84" builtinId="8" hidden="1"/>
    <cellStyle name="Hyperlink" xfId="68" builtinId="8" hidden="1"/>
    <cellStyle name="Hyperlink" xfId="74" builtinId="8" hidden="1"/>
    <cellStyle name="Hyperlink" xfId="66" builtinId="8" hidden="1"/>
    <cellStyle name="Hyperlink" xfId="88" builtinId="8" hidden="1"/>
    <cellStyle name="Hyperlink" xfId="114" builtinId="8" hidden="1"/>
    <cellStyle name="Hyperlink" xfId="100" builtinId="8" hidden="1"/>
    <cellStyle name="Hyperlink" xfId="24" builtinId="8" hidden="1"/>
    <cellStyle name="Hyperlink" xfId="52" builtinId="8" hidden="1"/>
    <cellStyle name="Hyperlink" xfId="38" builtinId="8" hidden="1"/>
    <cellStyle name="Hyperlink" xfId="126" builtinId="8" hidden="1"/>
    <cellStyle name="Hyperlink" xfId="162" builtinId="8" hidden="1"/>
    <cellStyle name="Hyperlink" xfId="172" builtinId="8" hidden="1"/>
    <cellStyle name="Hyperlink" xfId="226" builtinId="8" hidden="1"/>
    <cellStyle name="Hyperlink" xfId="272" builtinId="8" hidden="1"/>
    <cellStyle name="Hyperlink" xfId="186" builtinId="8" hidden="1"/>
    <cellStyle name="Hyperlink" xfId="112" builtinId="8" hidden="1"/>
    <cellStyle name="Hyperlink" xfId="50" builtinId="8" hidden="1"/>
    <cellStyle name="Hyperlink" xfId="6" builtinId="8" hidden="1"/>
    <cellStyle name="Hyperlink" xfId="26" builtinId="8" hidden="1"/>
    <cellStyle name="Hyperlink" xfId="508" builtinId="8" hidden="1"/>
    <cellStyle name="Hyperlink" xfId="636" builtinId="8" hidden="1"/>
    <cellStyle name="Hyperlink" xfId="384" builtinId="8" hidden="1"/>
    <cellStyle name="Hyperlink" xfId="590" builtinId="8" hidden="1"/>
    <cellStyle name="Hyperlink" xfId="694" builtinId="8" hidden="1"/>
    <cellStyle name="Hyperlink" xfId="680" builtinId="8" hidden="1"/>
    <cellStyle name="Hyperlink" xfId="660" builtinId="8" hidden="1"/>
    <cellStyle name="Hyperlink" xfId="644" builtinId="8" hidden="1"/>
    <cellStyle name="Hyperlink" xfId="622" builtinId="8" hidden="1"/>
    <cellStyle name="Hyperlink" xfId="606" builtinId="8" hidden="1"/>
    <cellStyle name="Hyperlink" xfId="584" builtinId="8" hidden="1"/>
    <cellStyle name="Hyperlink" xfId="566" builtinId="8" hidden="1"/>
    <cellStyle name="Hyperlink" xfId="550" builtinId="8" hidden="1"/>
    <cellStyle name="Hyperlink" xfId="532" builtinId="8" hidden="1"/>
    <cellStyle name="Hyperlink" xfId="512" builtinId="8" hidden="1"/>
    <cellStyle name="Hyperlink" xfId="494" builtinId="8" hidden="1"/>
    <cellStyle name="Hyperlink" xfId="476" builtinId="8" hidden="1"/>
    <cellStyle name="Hyperlink" xfId="751" builtinId="8" hidden="1"/>
    <cellStyle name="Hyperlink" xfId="825" builtinId="8" hidden="1"/>
    <cellStyle name="Hyperlink" xfId="666" builtinId="8" hidden="1"/>
    <cellStyle name="Hyperlink" xfId="442" builtinId="8" hidden="1"/>
    <cellStyle name="Hyperlink" xfId="408" builtinId="8" hidden="1"/>
    <cellStyle name="Hyperlink" xfId="470" builtinId="8" hidden="1"/>
    <cellStyle name="Hyperlink" xfId="328" builtinId="8" hidden="1"/>
    <cellStyle name="Hyperlink" xfId="462" builtinId="8" hidden="1"/>
    <cellStyle name="Hyperlink" xfId="638" builtinId="8" hidden="1"/>
    <cellStyle name="Hyperlink" xfId="805" builtinId="8" hidden="1"/>
    <cellStyle name="Hyperlink" xfId="22" builtinId="8" hidden="1"/>
    <cellStyle name="Hyperlink" xfId="434" builtinId="8" hidden="1"/>
    <cellStyle name="Hyperlink" xfId="146" builtinId="8" hidden="1"/>
    <cellStyle name="Hyperlink" xfId="200" builtinId="8" hidden="1"/>
    <cellStyle name="Hyperlink" xfId="258" builtinId="8" hidden="1"/>
    <cellStyle name="Hyperlink" xfId="218" builtinId="8" hidden="1"/>
    <cellStyle name="Hyperlink" xfId="809" builtinId="8" hidden="1"/>
    <cellStyle name="Hyperlink" xfId="690" builtinId="8" hidden="1"/>
    <cellStyle name="Hyperlink" xfId="554" builtinId="8" hidden="1"/>
    <cellStyle name="Hyperlink" xfId="807" builtinId="8" hidden="1"/>
    <cellStyle name="Hyperlink" xfId="702" builtinId="8" hidden="1"/>
    <cellStyle name="Hyperlink" xfId="716" builtinId="8" hidden="1"/>
    <cellStyle name="Hyperlink" xfId="737" builtinId="8" hidden="1"/>
    <cellStyle name="Hyperlink" xfId="799" builtinId="8" hidden="1"/>
    <cellStyle name="Hyperlink" xfId="781" builtinId="8" hidden="1"/>
    <cellStyle name="Hyperlink" xfId="765" builtinId="8" hidden="1"/>
    <cellStyle name="Hyperlink" xfId="522" builtinId="8" hidden="1"/>
    <cellStyle name="Hyperlink" xfId="586" builtinId="8" hidden="1"/>
    <cellStyle name="Hyperlink" xfId="642" builtinId="8" hidden="1"/>
    <cellStyle name="Hyperlink" xfId="706" builtinId="8" hidden="1"/>
    <cellStyle name="Hyperlink" xfId="771" builtinId="8" hidden="1"/>
    <cellStyle name="Hyperlink" xfId="819" builtinId="8" hidden="1"/>
    <cellStyle name="Hyperlink" xfId="761" builtinId="8" hidden="1"/>
    <cellStyle name="Hyperlink" xfId="763" builtinId="8" hidden="1"/>
    <cellStyle name="Hyperlink" xfId="634" builtinId="8" hidden="1"/>
    <cellStyle name="Hyperlink" xfId="506" builtinId="8" hidden="1"/>
    <cellStyle name="Hyperlink" xfId="180" builtinId="8" hidden="1"/>
    <cellStyle name="Hyperlink" xfId="216" builtinId="8" hidden="1"/>
    <cellStyle name="Hyperlink" xfId="290" builtinId="8" hidden="1"/>
    <cellStyle name="Hyperlink" xfId="62" builtinId="8" hidden="1"/>
    <cellStyle name="Hyperlink" xfId="96" builtinId="8" hidden="1"/>
    <cellStyle name="Hyperlink" xfId="60" builtinId="8" hidden="1"/>
    <cellStyle name="Hyperlink" xfId="2" builtinId="8" hidden="1"/>
    <cellStyle name="Hyperlink" xfId="56" builtinId="8" hidden="1"/>
    <cellStyle name="Hyperlink" xfId="46" builtinId="8" hidden="1"/>
    <cellStyle name="Hyperlink" xfId="36" builtinId="8" hidden="1"/>
    <cellStyle name="Hyperlink" xfId="116" builtinId="8" hidden="1"/>
    <cellStyle name="Hyperlink" xfId="106" builtinId="8" hidden="1"/>
    <cellStyle name="Hyperlink" xfId="94" builtinId="8" hidden="1"/>
    <cellStyle name="Hyperlink" xfId="72" builtinId="8" hidden="1"/>
    <cellStyle name="Hyperlink" xfId="498" builtinId="8" hidden="1"/>
    <cellStyle name="Hyperlink" xfId="482" builtinId="8" hidden="1"/>
    <cellStyle name="Hyperlink" xfId="458" builtinId="8" hidden="1"/>
    <cellStyle name="Hyperlink" xfId="450" builtinId="8" hidden="1"/>
    <cellStyle name="Hyperlink" xfId="426" builtinId="8" hidden="1"/>
    <cellStyle name="Hyperlink" xfId="418" builtinId="8" hidden="1"/>
    <cellStyle name="Hyperlink" xfId="402" builtinId="8" hidden="1"/>
    <cellStyle name="Hyperlink" xfId="362" builtinId="8" hidden="1"/>
    <cellStyle name="Hyperlink" xfId="354" builtinId="8" hidden="1"/>
    <cellStyle name="Hyperlink" xfId="330" builtinId="8" hidden="1"/>
    <cellStyle name="Hyperlink" xfId="322" builtinId="8" hidden="1"/>
    <cellStyle name="Hyperlink" xfId="306" builtinId="8" hidden="1"/>
    <cellStyle name="Hyperlink" xfId="136" builtinId="8" hidden="1"/>
    <cellStyle name="Hyperlink" xfId="140" builtinId="8" hidden="1"/>
    <cellStyle name="Hyperlink" xfId="148" builtinId="8" hidden="1"/>
    <cellStyle name="Hyperlink" xfId="150" builtinId="8" hidden="1"/>
    <cellStyle name="Hyperlink" xfId="158" builtinId="8" hidden="1"/>
    <cellStyle name="Hyperlink" xfId="164" builtinId="8" hidden="1"/>
    <cellStyle name="Hyperlink" xfId="166" builtinId="8" hidden="1"/>
    <cellStyle name="Hyperlink" xfId="168" builtinId="8" hidden="1"/>
    <cellStyle name="Hyperlink" xfId="176" builtinId="8" hidden="1"/>
    <cellStyle name="Hyperlink" xfId="184" builtinId="8" hidden="1"/>
    <cellStyle name="Hyperlink" xfId="192" builtinId="8" hidden="1"/>
    <cellStyle name="Hyperlink" xfId="194" builtinId="8" hidden="1"/>
    <cellStyle name="Hyperlink" xfId="196" builtinId="8" hidden="1"/>
    <cellStyle name="Hyperlink" xfId="206" builtinId="8" hidden="1"/>
    <cellStyle name="Hyperlink" xfId="210" builtinId="8" hidden="1"/>
    <cellStyle name="Hyperlink" xfId="212" builtinId="8" hidden="1"/>
    <cellStyle name="Hyperlink" xfId="222" builtinId="8" hidden="1"/>
    <cellStyle name="Hyperlink" xfId="224" builtinId="8" hidden="1"/>
    <cellStyle name="Hyperlink" xfId="232" builtinId="8" hidden="1"/>
    <cellStyle name="Hyperlink" xfId="238" builtinId="8" hidden="1"/>
    <cellStyle name="Hyperlink" xfId="240" builtinId="8" hidden="1"/>
    <cellStyle name="Hyperlink" xfId="246" builtinId="8" hidden="1"/>
    <cellStyle name="Hyperlink" xfId="248" builtinId="8" hidden="1"/>
    <cellStyle name="Hyperlink" xfId="260" builtinId="8" hidden="1"/>
    <cellStyle name="Hyperlink" xfId="264" builtinId="8" hidden="1"/>
    <cellStyle name="Hyperlink" xfId="268" builtinId="8" hidden="1"/>
    <cellStyle name="Hyperlink" xfId="274" builtinId="8" hidden="1"/>
    <cellStyle name="Hyperlink" xfId="278" builtinId="8" hidden="1"/>
    <cellStyle name="Hyperlink" xfId="284" builtinId="8" hidden="1"/>
    <cellStyle name="Hyperlink" xfId="288" builtinId="8" hidden="1"/>
    <cellStyle name="Hyperlink" xfId="294" builtinId="8" hidden="1"/>
    <cellStyle name="Hyperlink" xfId="282" builtinId="8" hidden="1"/>
    <cellStyle name="Hyperlink" xfId="266" builtinId="8" hidden="1"/>
    <cellStyle name="Hyperlink" xfId="234" builtinId="8" hidden="1"/>
    <cellStyle name="Hyperlink" xfId="202" builtinId="8" hidden="1"/>
    <cellStyle name="Hyperlink" xfId="170" builtinId="8" hidden="1"/>
    <cellStyle name="Hyperlink" xfId="154" builtinId="8" hidden="1"/>
    <cellStyle name="Hyperlink" xfId="298" builtinId="8" hidden="1"/>
    <cellStyle name="Hyperlink" xfId="276" builtinId="8" hidden="1"/>
    <cellStyle name="Hyperlink" xfId="228" builtinId="8" hidden="1"/>
    <cellStyle name="Hyperlink" xfId="204" builtinId="8" hidden="1"/>
    <cellStyle name="Hyperlink" xfId="178" builtinId="8" hidden="1"/>
    <cellStyle name="Hyperlink" xfId="130" builtinId="8" hidden="1"/>
    <cellStyle name="Hyperlink" xfId="386" builtinId="8" hidden="1"/>
    <cellStyle name="Hyperlink" xfId="813" builtinId="8" hidden="1"/>
    <cellStyle name="Hyperlink" xfId="466" builtinId="8" hidden="1"/>
    <cellStyle name="Hyperlink" xfId="138" builtinId="8" hidden="1"/>
    <cellStyle name="Hyperlink" xfId="292" builtinId="8" hidden="1"/>
    <cellStyle name="Hyperlink" xfId="256" builtinId="8" hidden="1"/>
    <cellStyle name="Hyperlink" xfId="220" builtinId="8" hidden="1"/>
    <cellStyle name="Hyperlink" xfId="182" builtinId="8" hidden="1"/>
    <cellStyle name="Hyperlink" xfId="142" builtinId="8" hidden="1"/>
    <cellStyle name="Hyperlink" xfId="370" builtinId="8" hidden="1"/>
    <cellStyle name="Hyperlink" xfId="514" builtinId="8" hidden="1"/>
    <cellStyle name="Hyperlink" xfId="10" builtinId="8" hidden="1"/>
    <cellStyle name="Hyperlink" xfId="144" builtinId="8" hidden="1"/>
    <cellStyle name="Hyperlink" xfId="334" builtinId="8" hidden="1"/>
    <cellStyle name="Hyperlink" xfId="310" builtinId="8" hidden="1"/>
    <cellStyle name="Hyperlink" xfId="316" builtinId="8" hidden="1"/>
    <cellStyle name="Hyperlink" xfId="304" builtinId="8" hidden="1"/>
    <cellStyle name="Hyperlink" xfId="308" builtinId="8" hidden="1"/>
    <cellStyle name="Hyperlink" xfId="318" builtinId="8" hidden="1"/>
    <cellStyle name="Hyperlink" xfId="336" builtinId="8" hidden="1"/>
    <cellStyle name="Hyperlink" xfId="326" builtinId="8" hidden="1"/>
    <cellStyle name="Hyperlink" xfId="366" builtinId="8" hidden="1"/>
    <cellStyle name="Hyperlink" xfId="356" builtinId="8" hidden="1"/>
    <cellStyle name="Hyperlink" xfId="344" builtinId="8" hidden="1"/>
    <cellStyle name="Hyperlink" xfId="460" builtinId="8" hidden="1"/>
    <cellStyle name="Hyperlink" xfId="448" builtinId="8" hidden="1"/>
    <cellStyle name="Hyperlink" xfId="438" builtinId="8" hidden="1"/>
    <cellStyle name="Hyperlink" xfId="404" builtinId="8" hidden="1"/>
    <cellStyle name="Hyperlink" xfId="392" builtinId="8" hidden="1"/>
    <cellStyle name="Hyperlink" xfId="548" builtinId="8" hidden="1"/>
    <cellStyle name="Hyperlink" xfId="632" builtinId="8" hidden="1"/>
    <cellStyle name="Hyperlink" xfId="700" builtinId="8" hidden="1"/>
    <cellStyle name="Hyperlink" xfId="672" builtinId="8" hidden="1"/>
    <cellStyle name="Hyperlink" xfId="662" builtinId="8" hidden="1"/>
    <cellStyle name="Hyperlink" xfId="648" builtinId="8" hidden="1"/>
    <cellStyle name="Hyperlink" xfId="624" builtinId="8" hidden="1"/>
    <cellStyle name="Hyperlink" xfId="614" builtinId="8" hidden="1"/>
    <cellStyle name="Hyperlink" xfId="600" builtinId="8" hidden="1"/>
    <cellStyle name="Hyperlink" xfId="576" builtinId="8" hidden="1"/>
    <cellStyle name="Hyperlink" xfId="564" builtinId="8" hidden="1"/>
    <cellStyle name="Hyperlink" xfId="552" builtinId="8" hidden="1"/>
    <cellStyle name="Hyperlink" xfId="528" builtinId="8" hidden="1"/>
    <cellStyle name="Hyperlink" xfId="502" builtinId="8" hidden="1"/>
    <cellStyle name="Hyperlink" xfId="478" builtinId="8" hidden="1"/>
    <cellStyle name="Hyperlink" xfId="718" builtinId="8" hidden="1"/>
    <cellStyle name="Hyperlink" xfId="516" builtinId="8" hidden="1"/>
    <cellStyle name="Hyperlink" xfId="414" builtinId="8" hidden="1"/>
    <cellStyle name="Hyperlink" xfId="456" builtinId="8" hidden="1"/>
    <cellStyle name="Hyperlink" xfId="464" builtinId="8" hidden="1"/>
    <cellStyle name="Hyperlink" xfId="468" builtinId="8" hidden="1"/>
    <cellStyle name="Hyperlink" xfId="420" builtinId="8" hidden="1"/>
    <cellStyle name="Hyperlink" xfId="340" builtinId="8" hidden="1"/>
    <cellStyle name="Hyperlink" xfId="342" builtinId="8" hidden="1"/>
    <cellStyle name="Hyperlink" xfId="350" builtinId="8" hidden="1"/>
    <cellStyle name="Hyperlink" xfId="352" builtinId="8" hidden="1"/>
    <cellStyle name="Hyperlink" xfId="358" builtinId="8" hidden="1"/>
    <cellStyle name="Hyperlink" xfId="364" builtinId="8" hidden="1"/>
    <cellStyle name="Hyperlink" xfId="368" builtinId="8" hidden="1"/>
    <cellStyle name="Hyperlink" xfId="372" builtinId="8" hidden="1"/>
    <cellStyle name="Hyperlink" xfId="376" builtinId="8" hidden="1"/>
    <cellStyle name="Hyperlink" xfId="320" builtinId="8" hidden="1"/>
    <cellStyle name="Hyperlink" xfId="332" builtinId="8" hidden="1"/>
    <cellStyle name="Hyperlink" xfId="324" builtinId="8" hidden="1"/>
    <cellStyle name="Hyperlink" xfId="422" builtinId="8" hidden="1"/>
    <cellStyle name="Hyperlink" xfId="430" builtinId="8" hidden="1"/>
    <cellStyle name="Hyperlink" xfId="432" builtinId="8" hidden="1"/>
    <cellStyle name="Hyperlink" xfId="436" builtinId="8" hidden="1"/>
    <cellStyle name="Hyperlink" xfId="444" builtinId="8" hidden="1"/>
    <cellStyle name="Hyperlink" xfId="446" builtinId="8" hidden="1"/>
    <cellStyle name="Hyperlink" xfId="452" builtinId="8" hidden="1"/>
    <cellStyle name="Hyperlink" xfId="400" builtinId="8" hidden="1"/>
    <cellStyle name="Hyperlink" xfId="406" builtinId="8" hidden="1"/>
    <cellStyle name="Hyperlink" xfId="412" builtinId="8" hidden="1"/>
    <cellStyle name="Hyperlink" xfId="416" builtinId="8" hidden="1"/>
    <cellStyle name="Hyperlink" xfId="390" builtinId="8" hidden="1"/>
    <cellStyle name="Hyperlink" xfId="398" builtinId="8" hidden="1"/>
    <cellStyle name="Hyperlink" xfId="388" builtinId="8" hidden="1"/>
    <cellStyle name="Normal" xfId="0" builtinId="0"/>
    <cellStyle name="Percent" xfId="722" builtinId="5"/>
  </cellStyles>
  <dxfs count="0"/>
  <tableStyles count="0" defaultTableStyle="TableStyleMedium9" defaultPivotStyle="PivotStyleMedium4"/>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3.emf"/><Relationship Id="rId7" Type="http://schemas.openxmlformats.org/officeDocument/2006/relationships/image" Target="../media/image17.png"/><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png"/><Relationship Id="rId5" Type="http://schemas.openxmlformats.org/officeDocument/2006/relationships/image" Target="../media/image15.emf"/><Relationship Id="rId10" Type="http://schemas.openxmlformats.org/officeDocument/2006/relationships/image" Target="../media/image20.png"/><Relationship Id="rId4" Type="http://schemas.openxmlformats.org/officeDocument/2006/relationships/image" Target="../media/image14.emf"/><Relationship Id="rId9" Type="http://schemas.openxmlformats.org/officeDocument/2006/relationships/image" Target="../media/image19.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5256443</xdr:colOff>
      <xdr:row>2</xdr:row>
      <xdr:rowOff>104664</xdr:rowOff>
    </xdr:from>
    <xdr:to>
      <xdr:col>1</xdr:col>
      <xdr:colOff>5257462</xdr:colOff>
      <xdr:row>2</xdr:row>
      <xdr:rowOff>245270</xdr:rowOff>
    </xdr:to>
    <xdr:pic>
      <xdr:nvPicPr>
        <xdr:cNvPr id="2" name="Picture 1" descr="reserve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612043" y="460264"/>
          <a:ext cx="1019" cy="88218"/>
        </a:xfrm>
        <a:prstGeom prst="rect">
          <a:avLst/>
        </a:prstGeom>
        <a:ln w="114300">
          <a:noFill/>
        </a:ln>
        <a:effectLst/>
      </xdr:spPr>
    </xdr:pic>
    <xdr:clientData/>
  </xdr:twoCellAnchor>
  <xdr:twoCellAnchor editAs="oneCell">
    <xdr:from>
      <xdr:col>1</xdr:col>
      <xdr:colOff>5691186</xdr:colOff>
      <xdr:row>2</xdr:row>
      <xdr:rowOff>142876</xdr:rowOff>
    </xdr:from>
    <xdr:to>
      <xdr:col>1</xdr:col>
      <xdr:colOff>7288211</xdr:colOff>
      <xdr:row>3</xdr:row>
      <xdr:rowOff>57151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8374" y="523876"/>
          <a:ext cx="1600200"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292100</xdr:colOff>
      <xdr:row>76</xdr:row>
      <xdr:rowOff>130175</xdr:rowOff>
    </xdr:from>
    <xdr:to>
      <xdr:col>2</xdr:col>
      <xdr:colOff>882650</xdr:colOff>
      <xdr:row>79</xdr:row>
      <xdr:rowOff>120650</xdr:rowOff>
    </xdr:to>
    <xdr:pic>
      <xdr:nvPicPr>
        <xdr:cNvPr id="2" name="Picture 2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 y="10683875"/>
          <a:ext cx="37338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86</xdr:row>
      <xdr:rowOff>76201</xdr:rowOff>
    </xdr:from>
    <xdr:to>
      <xdr:col>1</xdr:col>
      <xdr:colOff>1873250</xdr:colOff>
      <xdr:row>89</xdr:row>
      <xdr:rowOff>63501</xdr:rowOff>
    </xdr:to>
    <xdr:pic>
      <xdr:nvPicPr>
        <xdr:cNvPr id="3" name="Picture 2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200" y="12230101"/>
          <a:ext cx="18669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95</xdr:row>
      <xdr:rowOff>133350</xdr:rowOff>
    </xdr:from>
    <xdr:to>
      <xdr:col>1</xdr:col>
      <xdr:colOff>2705100</xdr:colOff>
      <xdr:row>98</xdr:row>
      <xdr:rowOff>88899</xdr:rowOff>
    </xdr:to>
    <xdr:pic>
      <xdr:nvPicPr>
        <xdr:cNvPr id="4" name="Picture 2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0" y="13722350"/>
          <a:ext cx="2705100" cy="412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198</xdr:row>
      <xdr:rowOff>142875</xdr:rowOff>
    </xdr:from>
    <xdr:to>
      <xdr:col>2</xdr:col>
      <xdr:colOff>635000</xdr:colOff>
      <xdr:row>201</xdr:row>
      <xdr:rowOff>19052</xdr:rowOff>
    </xdr:to>
    <xdr:pic>
      <xdr:nvPicPr>
        <xdr:cNvPr id="6" name="Picture 27">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500" y="28438475"/>
          <a:ext cx="3454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205</xdr:row>
      <xdr:rowOff>85725</xdr:rowOff>
    </xdr:from>
    <xdr:to>
      <xdr:col>2</xdr:col>
      <xdr:colOff>2463800</xdr:colOff>
      <xdr:row>209</xdr:row>
      <xdr:rowOff>139700</xdr:rowOff>
    </xdr:to>
    <xdr:pic>
      <xdr:nvPicPr>
        <xdr:cNvPr id="7" name="Picture 28">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7500" y="32889825"/>
          <a:ext cx="5283200" cy="66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298450</xdr:colOff>
          <xdr:row>15</xdr:row>
          <xdr:rowOff>88900</xdr:rowOff>
        </xdr:from>
        <xdr:to>
          <xdr:col>1</xdr:col>
          <xdr:colOff>2546350</xdr:colOff>
          <xdr:row>18</xdr:row>
          <xdr:rowOff>69850</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E00-00000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23</xdr:row>
          <xdr:rowOff>50800</xdr:rowOff>
        </xdr:from>
        <xdr:to>
          <xdr:col>2</xdr:col>
          <xdr:colOff>2184400</xdr:colOff>
          <xdr:row>25</xdr:row>
          <xdr:rowOff>146050</xdr:rowOff>
        </xdr:to>
        <xdr:sp macro="" textlink="">
          <xdr:nvSpPr>
            <xdr:cNvPr id="16387" name="Object 3" hidden="1">
              <a:extLst>
                <a:ext uri="{63B3BB69-23CF-44E3-9099-C40C66FF867C}">
                  <a14:compatExt spid="_x0000_s16387"/>
                </a:ext>
                <a:ext uri="{FF2B5EF4-FFF2-40B4-BE49-F238E27FC236}">
                  <a16:creationId xmlns:a16="http://schemas.microsoft.com/office/drawing/2014/main" id="{00000000-0008-0000-0E00-000003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174</xdr:row>
          <xdr:rowOff>0</xdr:rowOff>
        </xdr:from>
        <xdr:to>
          <xdr:col>2</xdr:col>
          <xdr:colOff>2089150</xdr:colOff>
          <xdr:row>177</xdr:row>
          <xdr:rowOff>114300</xdr:rowOff>
        </xdr:to>
        <xdr:sp macro="" textlink="">
          <xdr:nvSpPr>
            <xdr:cNvPr id="16390" name="Object 6" hidden="1">
              <a:extLst>
                <a:ext uri="{63B3BB69-23CF-44E3-9099-C40C66FF867C}">
                  <a14:compatExt spid="_x0000_s16390"/>
                </a:ext>
                <a:ext uri="{FF2B5EF4-FFF2-40B4-BE49-F238E27FC236}">
                  <a16:creationId xmlns:a16="http://schemas.microsoft.com/office/drawing/2014/main" id="{00000000-0008-0000-0E00-000006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140</xdr:row>
          <xdr:rowOff>38100</xdr:rowOff>
        </xdr:from>
        <xdr:to>
          <xdr:col>2</xdr:col>
          <xdr:colOff>1670050</xdr:colOff>
          <xdr:row>142</xdr:row>
          <xdr:rowOff>146050</xdr:rowOff>
        </xdr:to>
        <xdr:sp macro="" textlink="">
          <xdr:nvSpPr>
            <xdr:cNvPr id="16395" name="Object 11" hidden="1">
              <a:extLst>
                <a:ext uri="{63B3BB69-23CF-44E3-9099-C40C66FF867C}">
                  <a14:compatExt spid="_x0000_s16395"/>
                </a:ext>
                <a:ext uri="{FF2B5EF4-FFF2-40B4-BE49-F238E27FC236}">
                  <a16:creationId xmlns:a16="http://schemas.microsoft.com/office/drawing/2014/main" id="{00000000-0008-0000-0E00-00000B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116</xdr:row>
          <xdr:rowOff>12700</xdr:rowOff>
        </xdr:from>
        <xdr:to>
          <xdr:col>2</xdr:col>
          <xdr:colOff>1574800</xdr:colOff>
          <xdr:row>120</xdr:row>
          <xdr:rowOff>12700</xdr:rowOff>
        </xdr:to>
        <xdr:sp macro="" textlink="">
          <xdr:nvSpPr>
            <xdr:cNvPr id="16396" name="Object 12" hidden="1">
              <a:extLst>
                <a:ext uri="{63B3BB69-23CF-44E3-9099-C40C66FF867C}">
                  <a14:compatExt spid="_x0000_s16396"/>
                </a:ext>
                <a:ext uri="{FF2B5EF4-FFF2-40B4-BE49-F238E27FC236}">
                  <a16:creationId xmlns:a16="http://schemas.microsoft.com/office/drawing/2014/main" id="{00000000-0008-0000-0E00-00000C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69850</xdr:colOff>
          <xdr:row>186</xdr:row>
          <xdr:rowOff>184150</xdr:rowOff>
        </xdr:from>
        <xdr:to>
          <xdr:col>2</xdr:col>
          <xdr:colOff>1727200</xdr:colOff>
          <xdr:row>190</xdr:row>
          <xdr:rowOff>38100</xdr:rowOff>
        </xdr:to>
        <xdr:sp macro="" textlink="">
          <xdr:nvSpPr>
            <xdr:cNvPr id="16397" name="Object 13" hidden="1">
              <a:extLst>
                <a:ext uri="{63B3BB69-23CF-44E3-9099-C40C66FF867C}">
                  <a14:compatExt spid="_x0000_s16397"/>
                </a:ext>
                <a:ext uri="{FF2B5EF4-FFF2-40B4-BE49-F238E27FC236}">
                  <a16:creationId xmlns:a16="http://schemas.microsoft.com/office/drawing/2014/main" id="{00000000-0008-0000-0E00-00000D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128</xdr:row>
          <xdr:rowOff>95250</xdr:rowOff>
        </xdr:from>
        <xdr:to>
          <xdr:col>2</xdr:col>
          <xdr:colOff>577850</xdr:colOff>
          <xdr:row>133</xdr:row>
          <xdr:rowOff>101600</xdr:rowOff>
        </xdr:to>
        <xdr:sp macro="" textlink="">
          <xdr:nvSpPr>
            <xdr:cNvPr id="16400" name="Object 16" hidden="1">
              <a:extLst>
                <a:ext uri="{63B3BB69-23CF-44E3-9099-C40C66FF867C}">
                  <a14:compatExt spid="_x0000_s16400"/>
                </a:ext>
                <a:ext uri="{FF2B5EF4-FFF2-40B4-BE49-F238E27FC236}">
                  <a16:creationId xmlns:a16="http://schemas.microsoft.com/office/drawing/2014/main" id="{00000000-0008-0000-0E00-000010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64</xdr:row>
          <xdr:rowOff>127000</xdr:rowOff>
        </xdr:from>
        <xdr:to>
          <xdr:col>1</xdr:col>
          <xdr:colOff>2400300</xdr:colOff>
          <xdr:row>69</xdr:row>
          <xdr:rowOff>69850</xdr:rowOff>
        </xdr:to>
        <xdr:sp macro="" textlink="">
          <xdr:nvSpPr>
            <xdr:cNvPr id="16401" name="Object 17" hidden="1">
              <a:extLst>
                <a:ext uri="{63B3BB69-23CF-44E3-9099-C40C66FF867C}">
                  <a14:compatExt spid="_x0000_s16401"/>
                </a:ext>
                <a:ext uri="{FF2B5EF4-FFF2-40B4-BE49-F238E27FC236}">
                  <a16:creationId xmlns:a16="http://schemas.microsoft.com/office/drawing/2014/main" id="{00000000-0008-0000-0E00-00001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0</xdr:colOff>
      <xdr:row>35</xdr:row>
      <xdr:rowOff>88900</xdr:rowOff>
    </xdr:from>
    <xdr:to>
      <xdr:col>1</xdr:col>
      <xdr:colOff>2133600</xdr:colOff>
      <xdr:row>39</xdr:row>
      <xdr:rowOff>38100</xdr:rowOff>
    </xdr:to>
    <mc:AlternateContent xmlns:mc="http://schemas.openxmlformats.org/markup-compatibility/2006" xmlns:a14="http://schemas.microsoft.com/office/drawing/2010/main">
      <mc:Choice Requires="a14">
        <xdr:sp macro="" textlink="">
          <xdr:nvSpPr>
            <xdr:cNvPr id="5" name="Object 4">
              <a:extLst>
                <a:ext uri="{63B3BB69-23CF-44E3-9099-C40C66FF867C}">
                  <a14:compatExt spid="_x0000_s16388"/>
                </a:ext>
                <a:ext uri="{FF2B5EF4-FFF2-40B4-BE49-F238E27FC236}">
                  <a16:creationId xmlns:a16="http://schemas.microsoft.com/office/drawing/2014/main" id="{00000000-0008-0000-0E00-000005000000}"/>
                </a:ext>
              </a:extLst>
            </xdr:cNvPr>
            <xdr:cNvSpPr txBox="1"/>
          </xdr:nvSpPr>
          <xdr:spPr>
            <a:xfrm>
              <a:off x="309563" y="6732588"/>
              <a:ext cx="2133600" cy="592137"/>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en-US" i="1">
                        <a:solidFill>
                          <a:srgbClr val="000000"/>
                        </a:solidFill>
                        <a:latin typeface="Cambria Math" panose="02040503050406030204" pitchFamily="18" charset="0"/>
                      </a:rPr>
                      <m:t>𝑓</m:t>
                    </m:r>
                    <m:r>
                      <a:rPr lang="en-US" i="1">
                        <a:solidFill>
                          <a:srgbClr val="000000"/>
                        </a:solidFill>
                        <a:latin typeface="Cambria Math" panose="02040503050406030204" pitchFamily="18" charset="0"/>
                      </a:rPr>
                      <m:t>=</m:t>
                    </m:r>
                    <m:func>
                      <m:funcPr>
                        <m:ctrlPr>
                          <a:rPr lang="en-US" i="1">
                            <a:solidFill>
                              <a:srgbClr val="000000"/>
                            </a:solidFill>
                            <a:latin typeface="Cambria Math" panose="02040503050406030204" pitchFamily="18" charset="0"/>
                          </a:rPr>
                        </m:ctrlPr>
                      </m:funcPr>
                      <m:fName>
                        <m:r>
                          <m:rPr>
                            <m:sty m:val="p"/>
                          </m:rPr>
                          <a:rPr lang="en-US" i="0">
                            <a:solidFill>
                              <a:srgbClr val="000000"/>
                            </a:solidFill>
                            <a:latin typeface="Cambria Math" panose="02040503050406030204" pitchFamily="18" charset="0"/>
                          </a:rPr>
                          <m:t>exp</m:t>
                        </m:r>
                      </m:fName>
                      <m:e>
                        <m:d>
                          <m:dPr>
                            <m:begChr m:val="["/>
                            <m:endChr m:val="]"/>
                            <m:ctrlPr>
                              <a:rPr lang="en-US" i="1">
                                <a:solidFill>
                                  <a:srgbClr val="000000"/>
                                </a:solidFill>
                                <a:latin typeface="Cambria Math" panose="02040503050406030204" pitchFamily="18" charset="0"/>
                              </a:rPr>
                            </m:ctrlPr>
                          </m:dPr>
                          <m:e>
                            <m:f>
                              <m:fPr>
                                <m:ctrlPr>
                                  <a:rPr lang="en-US" i="1">
                                    <a:solidFill>
                                      <a:srgbClr val="000000"/>
                                    </a:solidFill>
                                    <a:latin typeface="Cambria Math" panose="02040503050406030204" pitchFamily="18" charset="0"/>
                                  </a:rPr>
                                </m:ctrlPr>
                              </m:fPr>
                              <m:num>
                                <m:r>
                                  <a:rPr lang="en-US" i="1">
                                    <a:solidFill>
                                      <a:srgbClr val="000000"/>
                                    </a:solidFill>
                                    <a:latin typeface="Cambria Math" panose="02040503050406030204" pitchFamily="18" charset="0"/>
                                  </a:rPr>
                                  <m:t>𝐸</m:t>
                                </m:r>
                                <m:d>
                                  <m:dPr>
                                    <m:ctrlPr>
                                      <a:rPr lang="en-US" i="1">
                                        <a:solidFill>
                                          <a:srgbClr val="000000"/>
                                        </a:solidFill>
                                        <a:latin typeface="Cambria Math" panose="02040503050406030204" pitchFamily="18" charset="0"/>
                                      </a:rPr>
                                    </m:ctrlPr>
                                  </m:dPr>
                                  <m:e>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𝑇</m:t>
                                        </m:r>
                                      </m:e>
                                      <m:sub>
                                        <m:r>
                                          <a:rPr lang="en-US" i="1">
                                            <a:solidFill>
                                              <a:srgbClr val="000000"/>
                                            </a:solidFill>
                                            <a:latin typeface="Cambria Math" panose="02040503050406030204" pitchFamily="18" charset="0"/>
                                          </a:rPr>
                                          <m:t>2</m:t>
                                        </m:r>
                                      </m:sub>
                                    </m:sSub>
                                    <m:r>
                                      <a:rPr lang="en-US" i="1">
                                        <a:solidFill>
                                          <a:srgbClr val="000000"/>
                                        </a:solidFill>
                                        <a:latin typeface="Cambria Math" panose="02040503050406030204" pitchFamily="18" charset="0"/>
                                      </a:rPr>
                                      <m:t>−</m:t>
                                    </m:r>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𝑇</m:t>
                                        </m:r>
                                      </m:e>
                                      <m:sub>
                                        <m:r>
                                          <a:rPr lang="en-US" i="1">
                                            <a:solidFill>
                                              <a:srgbClr val="000000"/>
                                            </a:solidFill>
                                            <a:latin typeface="Cambria Math" panose="02040503050406030204" pitchFamily="18" charset="0"/>
                                          </a:rPr>
                                          <m:t>1</m:t>
                                        </m:r>
                                      </m:sub>
                                    </m:sSub>
                                  </m:e>
                                </m:d>
                              </m:num>
                              <m:den>
                                <m:r>
                                  <a:rPr lang="en-US" i="1">
                                    <a:solidFill>
                                      <a:srgbClr val="000000"/>
                                    </a:solidFill>
                                    <a:latin typeface="Cambria Math" panose="02040503050406030204" pitchFamily="18" charset="0"/>
                                  </a:rPr>
                                  <m:t>𝑅</m:t>
                                </m:r>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𝑇</m:t>
                                    </m:r>
                                  </m:e>
                                  <m:sub>
                                    <m:r>
                                      <a:rPr lang="en-US" i="1">
                                        <a:solidFill>
                                          <a:srgbClr val="000000"/>
                                        </a:solidFill>
                                        <a:latin typeface="Cambria Math" panose="02040503050406030204" pitchFamily="18" charset="0"/>
                                      </a:rPr>
                                      <m:t>1</m:t>
                                    </m:r>
                                  </m:sub>
                                </m:sSub>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𝑇</m:t>
                                    </m:r>
                                  </m:e>
                                  <m:sub>
                                    <m:r>
                                      <a:rPr lang="en-US" i="1">
                                        <a:solidFill>
                                          <a:srgbClr val="000000"/>
                                        </a:solidFill>
                                        <a:latin typeface="Cambria Math" panose="02040503050406030204" pitchFamily="18" charset="0"/>
                                      </a:rPr>
                                      <m:t>2</m:t>
                                    </m:r>
                                  </m:sub>
                                </m:sSub>
                              </m:den>
                            </m:f>
                          </m:e>
                        </m:d>
                      </m:e>
                    </m:func>
                  </m:oMath>
                </m:oMathPara>
              </a14:m>
              <a:endParaRPr lang="en-US"/>
            </a:p>
          </xdr:txBody>
        </xdr:sp>
      </mc:Choice>
      <mc:Fallback xmlns="">
        <xdr:sp macro="" textlink="">
          <xdr:nvSpPr>
            <xdr:cNvPr id="5" name="Object 4">
              <a:extLst>
                <a:ext uri="{63B3BB69-23CF-44E3-9099-C40C66FF867C}">
                  <a14:compatExt xmlns:a14="http://schemas.microsoft.com/office/drawing/2010/main" spid="_x0000_s16388"/>
                </a:ext>
                <a:ext uri="{FF2B5EF4-FFF2-40B4-BE49-F238E27FC236}">
                  <a16:creationId xmlns:a16="http://schemas.microsoft.com/office/drawing/2014/main" id="{00000000-0008-0000-0E00-000004400000}"/>
                </a:ext>
              </a:extLst>
            </xdr:cNvPr>
            <xdr:cNvSpPr txBox="1"/>
          </xdr:nvSpPr>
          <xdr:spPr>
            <a:xfrm>
              <a:off x="309563" y="6732588"/>
              <a:ext cx="2133600" cy="592137"/>
            </a:xfrm>
            <a:prstGeom prst="rect">
              <a:avLst/>
            </a:prstGeom>
          </xdr:spPr>
          <xdr:txBody>
            <a:bodyPr vertOverflow="clip" horzOverflow="clip" wrap="none">
              <a:spAutoFit/>
            </a:bodyPr>
            <a:lstStyle/>
            <a:p>
              <a:pPr/>
              <a:r>
                <a:rPr lang="en-US" i="0">
                  <a:solidFill>
                    <a:srgbClr val="000000"/>
                  </a:solidFill>
                  <a:latin typeface="Cambria Math" panose="02040503050406030204" pitchFamily="18" charset="0"/>
                </a:rPr>
                <a:t>𝑓=exp⁡[𝐸(𝑇_2−𝑇_1 )/(𝑅𝑇_1 𝑇_2 )]</a:t>
              </a:r>
              <a:endParaRPr lang="en-US"/>
            </a:p>
          </xdr:txBody>
        </xdr:sp>
      </mc:Fallback>
    </mc:AlternateContent>
    <xdr:clientData/>
  </xdr:twoCellAnchor>
  <xdr:twoCellAnchor>
    <xdr:from>
      <xdr:col>1</xdr:col>
      <xdr:colOff>76200</xdr:colOff>
      <xdr:row>217</xdr:row>
      <xdr:rowOff>127000</xdr:rowOff>
    </xdr:from>
    <xdr:to>
      <xdr:col>2</xdr:col>
      <xdr:colOff>414380</xdr:colOff>
      <xdr:row>220</xdr:row>
      <xdr:rowOff>153901</xdr:rowOff>
    </xdr:to>
    <mc:AlternateContent xmlns:mc="http://schemas.openxmlformats.org/markup-compatibility/2006" xmlns:a14="http://schemas.microsoft.com/office/drawing/2010/main">
      <mc:Choice Requires="a14">
        <xdr:sp macro="" textlink="">
          <xdr:nvSpPr>
            <xdr:cNvPr id="8" name="Object 10">
              <a:extLst>
                <a:ext uri="{63B3BB69-23CF-44E3-9099-C40C66FF867C}">
                  <a14:compatExt spid="_x0000_s16394"/>
                </a:ext>
                <a:ext uri="{FF2B5EF4-FFF2-40B4-BE49-F238E27FC236}">
                  <a16:creationId xmlns:a16="http://schemas.microsoft.com/office/drawing/2014/main" id="{00000000-0008-0000-0E00-000008000000}"/>
                </a:ext>
              </a:extLst>
            </xdr:cNvPr>
            <xdr:cNvSpPr txBox="1"/>
          </xdr:nvSpPr>
          <xdr:spPr>
            <a:xfrm>
              <a:off x="385763" y="40116125"/>
              <a:ext cx="3155992" cy="503151"/>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en-US" i="1">
                        <a:solidFill>
                          <a:srgbClr val="000000"/>
                        </a:solidFill>
                        <a:latin typeface="Cambria Math" panose="02040503050406030204" pitchFamily="18" charset="0"/>
                      </a:rPr>
                      <m:t>𝐶</m:t>
                    </m:r>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𝐻</m:t>
                        </m:r>
                      </m:e>
                      <m:sub>
                        <m:r>
                          <a:rPr lang="en-US" i="1">
                            <a:solidFill>
                              <a:srgbClr val="000000"/>
                            </a:solidFill>
                            <a:latin typeface="Cambria Math" panose="02040503050406030204" pitchFamily="18" charset="0"/>
                          </a:rPr>
                          <m:t>4,</m:t>
                        </m:r>
                        <m:r>
                          <a:rPr lang="en-US" i="1">
                            <a:solidFill>
                              <a:srgbClr val="000000"/>
                            </a:solidFill>
                            <a:latin typeface="Cambria Math" panose="02040503050406030204" pitchFamily="18" charset="0"/>
                          </a:rPr>
                          <m:t>𝑑𝑒𝑠𝑡𝑟𝑜𝑦𝑒𝑑</m:t>
                        </m:r>
                      </m:sub>
                    </m:sSub>
                    <m:r>
                      <a:rPr lang="en-US" i="1">
                        <a:solidFill>
                          <a:srgbClr val="000000"/>
                        </a:solidFill>
                        <a:latin typeface="Cambria Math" panose="02040503050406030204" pitchFamily="18" charset="0"/>
                      </a:rPr>
                      <m:t>=</m:t>
                    </m:r>
                    <m:nary>
                      <m:naryPr>
                        <m:chr m:val="∑"/>
                        <m:supHide m:val="on"/>
                        <m:ctrlPr>
                          <a:rPr lang="en-US" i="1">
                            <a:solidFill>
                              <a:srgbClr val="000000"/>
                            </a:solidFill>
                            <a:latin typeface="Cambria Math" panose="02040503050406030204" pitchFamily="18" charset="0"/>
                          </a:rPr>
                        </m:ctrlPr>
                      </m:naryPr>
                      <m:sub>
                        <m:r>
                          <a:rPr lang="en-US" i="1">
                            <a:solidFill>
                              <a:srgbClr val="000000"/>
                            </a:solidFill>
                            <a:latin typeface="Cambria Math" panose="02040503050406030204" pitchFamily="18" charset="0"/>
                          </a:rPr>
                          <m:t>𝑚𝑜𝑛𝑡h𝑠</m:t>
                        </m:r>
                      </m:sub>
                      <m:sup/>
                      <m:e>
                        <m:r>
                          <a:rPr lang="en-US" i="1">
                            <a:solidFill>
                              <a:srgbClr val="000000"/>
                            </a:solidFill>
                            <a:latin typeface="Cambria Math" panose="02040503050406030204" pitchFamily="18" charset="0"/>
                          </a:rPr>
                          <m:t>(</m:t>
                        </m:r>
                        <m:r>
                          <a:rPr lang="en-US" i="1">
                            <a:solidFill>
                              <a:srgbClr val="000000"/>
                            </a:solidFill>
                            <a:latin typeface="Cambria Math" panose="02040503050406030204" pitchFamily="18" charset="0"/>
                          </a:rPr>
                          <m:t>𝐶</m:t>
                        </m:r>
                        <m:sSub>
                          <m:sSubPr>
                            <m:ctrlPr>
                              <a:rPr lang="en-US" i="1">
                                <a:solidFill>
                                  <a:srgbClr val="000000"/>
                                </a:solidFill>
                                <a:latin typeface="Cambria Math" panose="02040503050406030204" pitchFamily="18" charset="0"/>
                              </a:rPr>
                            </m:ctrlPr>
                          </m:sSubPr>
                          <m:e>
                            <m:r>
                              <a:rPr lang="en-US" i="1">
                                <a:solidFill>
                                  <a:srgbClr val="000000"/>
                                </a:solidFill>
                                <a:latin typeface="Cambria Math" panose="02040503050406030204" pitchFamily="18" charset="0"/>
                              </a:rPr>
                              <m:t>𝐻</m:t>
                            </m:r>
                          </m:e>
                          <m:sub>
                            <m:r>
                              <a:rPr lang="en-US" i="1">
                                <a:solidFill>
                                  <a:srgbClr val="000000"/>
                                </a:solidFill>
                                <a:latin typeface="Cambria Math" panose="02040503050406030204" pitchFamily="18" charset="0"/>
                              </a:rPr>
                              <m:t>4,</m:t>
                            </m:r>
                            <m:r>
                              <a:rPr lang="en-US" i="1">
                                <a:solidFill>
                                  <a:srgbClr val="000000"/>
                                </a:solidFill>
                                <a:latin typeface="Cambria Math" panose="02040503050406030204" pitchFamily="18" charset="0"/>
                              </a:rPr>
                              <m:t>𝑚𝑒𝑡𝑒𝑟</m:t>
                            </m:r>
                          </m:sub>
                        </m:sSub>
                        <m:r>
                          <a:rPr lang="en-US" i="1">
                            <a:solidFill>
                              <a:srgbClr val="000000"/>
                            </a:solidFill>
                            <a:latin typeface="Cambria Math" panose="02040503050406030204" pitchFamily="18" charset="0"/>
                          </a:rPr>
                          <m:t>×</m:t>
                        </m:r>
                        <m:r>
                          <a:rPr lang="en-US" i="1">
                            <a:solidFill>
                              <a:srgbClr val="000000"/>
                            </a:solidFill>
                            <a:latin typeface="Cambria Math" panose="02040503050406030204" pitchFamily="18" charset="0"/>
                          </a:rPr>
                          <m:t>𝐵𝐷𝐸</m:t>
                        </m:r>
                        <m:r>
                          <a:rPr lang="en-US" i="1">
                            <a:solidFill>
                              <a:srgbClr val="000000"/>
                            </a:solidFill>
                            <a:latin typeface="Cambria Math" panose="02040503050406030204" pitchFamily="18" charset="0"/>
                          </a:rPr>
                          <m:t>)</m:t>
                        </m:r>
                      </m:e>
                    </m:nary>
                    <m:r>
                      <a:rPr lang="en-US" i="1">
                        <a:solidFill>
                          <a:srgbClr val="000000"/>
                        </a:solidFill>
                        <a:latin typeface="Cambria Math" panose="02040503050406030204" pitchFamily="18" charset="0"/>
                      </a:rPr>
                      <m:t>×</m:t>
                    </m:r>
                    <m:r>
                      <a:rPr lang="en-US" b="0" i="1">
                        <a:solidFill>
                          <a:srgbClr val="000000"/>
                        </a:solidFill>
                        <a:latin typeface="Cambria Math" panose="02040503050406030204" pitchFamily="18" charset="0"/>
                      </a:rPr>
                      <m:t>𝑃𝐶𝐺</m:t>
                    </m:r>
                  </m:oMath>
                </m:oMathPara>
              </a14:m>
              <a:endParaRPr lang="en-US"/>
            </a:p>
          </xdr:txBody>
        </xdr:sp>
      </mc:Choice>
      <mc:Fallback xmlns="">
        <xdr:sp macro="" textlink="">
          <xdr:nvSpPr>
            <xdr:cNvPr id="8" name="Object 10">
              <a:extLst>
                <a:ext uri="{63B3BB69-23CF-44E3-9099-C40C66FF867C}">
                  <a14:compatExt xmlns:a14="http://schemas.microsoft.com/office/drawing/2010/main" spid="_x0000_s16394"/>
                </a:ext>
                <a:ext uri="{FF2B5EF4-FFF2-40B4-BE49-F238E27FC236}">
                  <a16:creationId xmlns:a16="http://schemas.microsoft.com/office/drawing/2014/main" id="{00000000-0008-0000-0E00-000008000000}"/>
                </a:ext>
              </a:extLst>
            </xdr:cNvPr>
            <xdr:cNvSpPr txBox="1"/>
          </xdr:nvSpPr>
          <xdr:spPr>
            <a:xfrm>
              <a:off x="385763" y="40116125"/>
              <a:ext cx="3155992" cy="503151"/>
            </a:xfrm>
            <a:prstGeom prst="rect">
              <a:avLst/>
            </a:prstGeom>
          </xdr:spPr>
          <xdr:txBody>
            <a:bodyPr vertOverflow="clip" horzOverflow="clip" wrap="none">
              <a:spAutoFit/>
            </a:bodyPr>
            <a:lstStyle/>
            <a:p>
              <a:pPr/>
              <a:r>
                <a:rPr lang="en-US" i="0">
                  <a:solidFill>
                    <a:srgbClr val="000000"/>
                  </a:solidFill>
                  <a:latin typeface="Cambria Math" panose="02040503050406030204" pitchFamily="18" charset="0"/>
                </a:rPr>
                <a:t>𝐶𝐻_(4,𝑑𝑒𝑠𝑡𝑟𝑜𝑦𝑒𝑑)=∑_𝑚𝑜𝑛𝑡ℎ𝑠▒〖(𝐶𝐻_(4,𝑚𝑒𝑡𝑒𝑟)×𝐵𝐷𝐸)〗×</a:t>
              </a:r>
              <a:r>
                <a:rPr lang="en-US" b="0" i="0">
                  <a:solidFill>
                    <a:srgbClr val="000000"/>
                  </a:solidFill>
                  <a:latin typeface="Cambria Math" panose="02040503050406030204" pitchFamily="18" charset="0"/>
                </a:rPr>
                <a:t>𝑃𝐶𝐺</a:t>
              </a:r>
              <a:endParaRPr lang="en-US"/>
            </a:p>
          </xdr:txBody>
        </xdr:sp>
      </mc:Fallback>
    </mc:AlternateContent>
    <xdr:clientData/>
  </xdr:twoCellAnchor>
  <xdr:twoCellAnchor>
    <xdr:from>
      <xdr:col>1</xdr:col>
      <xdr:colOff>197318</xdr:colOff>
      <xdr:row>4</xdr:row>
      <xdr:rowOff>87312</xdr:rowOff>
    </xdr:from>
    <xdr:to>
      <xdr:col>2</xdr:col>
      <xdr:colOff>2084388</xdr:colOff>
      <xdr:row>7</xdr:row>
      <xdr:rowOff>120650</xdr:rowOff>
    </xdr:to>
    <xdr:pic>
      <xdr:nvPicPr>
        <xdr:cNvPr id="24" name="Picture 23">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6881" y="825500"/>
          <a:ext cx="4704882" cy="54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63500</xdr:colOff>
      <xdr:row>49</xdr:row>
      <xdr:rowOff>7938</xdr:rowOff>
    </xdr:from>
    <xdr:to>
      <xdr:col>2</xdr:col>
      <xdr:colOff>4512516</xdr:colOff>
      <xdr:row>52</xdr:row>
      <xdr:rowOff>142875</xdr:rowOff>
    </xdr:to>
    <xdr:pic>
      <xdr:nvPicPr>
        <xdr:cNvPr id="25" name="Picture 24">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3063" y="9088438"/>
          <a:ext cx="7266828" cy="658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47624</xdr:colOff>
      <xdr:row>106</xdr:row>
      <xdr:rowOff>39687</xdr:rowOff>
    </xdr:from>
    <xdr:to>
      <xdr:col>2</xdr:col>
      <xdr:colOff>3199741</xdr:colOff>
      <xdr:row>108</xdr:row>
      <xdr:rowOff>23812</xdr:rowOff>
    </xdr:to>
    <xdr:pic>
      <xdr:nvPicPr>
        <xdr:cNvPr id="26" name="Picture 25">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7187" y="20153312"/>
          <a:ext cx="5969929" cy="34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130968</xdr:colOff>
      <xdr:row>165</xdr:row>
      <xdr:rowOff>11905</xdr:rowOff>
    </xdr:from>
    <xdr:to>
      <xdr:col>2</xdr:col>
      <xdr:colOff>1334179</xdr:colOff>
      <xdr:row>168</xdr:row>
      <xdr:rowOff>80168</xdr:rowOff>
    </xdr:to>
    <xdr:pic>
      <xdr:nvPicPr>
        <xdr:cNvPr id="27" name="Picture 26">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0531" y="31468218"/>
          <a:ext cx="4024992" cy="604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130968</xdr:colOff>
      <xdr:row>151</xdr:row>
      <xdr:rowOff>119062</xdr:rowOff>
    </xdr:from>
    <xdr:to>
      <xdr:col>2</xdr:col>
      <xdr:colOff>3912049</xdr:colOff>
      <xdr:row>153</xdr:row>
      <xdr:rowOff>98424</xdr:rowOff>
    </xdr:to>
    <xdr:pic>
      <xdr:nvPicPr>
        <xdr:cNvPr id="28" name="Picture 27">
          <a:extLst>
            <a:ext uri="{FF2B5EF4-FFF2-40B4-BE49-F238E27FC236}">
              <a16:creationId xmlns:a16="http://schemas.microsoft.com/office/drawing/2014/main" id="{00000000-0008-0000-0E00-00001C000000}"/>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0531" y="29063156"/>
          <a:ext cx="6602862" cy="34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7.e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oleObject" Target="../embeddings/oleObject5.bin"/><Relationship Id="rId17" Type="http://schemas.openxmlformats.org/officeDocument/2006/relationships/image" Target="../media/image9.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oleObject4.bin"/><Relationship Id="rId19" Type="http://schemas.openxmlformats.org/officeDocument/2006/relationships/image" Target="../media/image10.emf"/><Relationship Id="rId4" Type="http://schemas.openxmlformats.org/officeDocument/2006/relationships/oleObject" Target="../embeddings/oleObject1.bin"/><Relationship Id="rId9" Type="http://schemas.openxmlformats.org/officeDocument/2006/relationships/image" Target="../media/image5.emf"/><Relationship Id="rId14" Type="http://schemas.openxmlformats.org/officeDocument/2006/relationships/oleObject" Target="../embeddings/oleObject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E230"/>
  <sheetViews>
    <sheetView showGridLines="0" topLeftCell="A49" zoomScale="80" zoomScaleNormal="80" workbookViewId="0">
      <selection activeCell="B65" sqref="B65"/>
    </sheetView>
  </sheetViews>
  <sheetFormatPr defaultColWidth="8.83203125" defaultRowHeight="12.5" x14ac:dyDescent="0.25"/>
  <cols>
    <col min="1" max="1" width="4.58203125" style="468" customWidth="1"/>
    <col min="2" max="2" width="157.75" style="20" customWidth="1"/>
    <col min="3" max="3" width="11.33203125" style="468" customWidth="1"/>
    <col min="4" max="4" width="31.5" style="468" customWidth="1"/>
    <col min="5" max="5" width="4.58203125" style="468" customWidth="1"/>
    <col min="6" max="8" width="9.08203125" style="468" hidden="1" customWidth="1"/>
    <col min="9" max="31" width="8.83203125" style="468"/>
    <col min="32" max="16384" width="8.83203125" style="20"/>
  </cols>
  <sheetData>
    <row r="1" spans="1:31" s="463" customFormat="1" ht="13" x14ac:dyDescent="0.3">
      <c r="A1" s="468"/>
      <c r="B1" s="464"/>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row>
    <row r="2" spans="1:31" s="463" customFormat="1" ht="16" thickBot="1" x14ac:dyDescent="0.4">
      <c r="A2" s="468"/>
      <c r="B2" s="465" t="s">
        <v>0</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row>
    <row r="3" spans="1:31" ht="101.25" customHeight="1" x14ac:dyDescent="0.25">
      <c r="B3" s="571" t="s">
        <v>1</v>
      </c>
    </row>
    <row r="4" spans="1:31" ht="13" x14ac:dyDescent="0.3">
      <c r="B4" s="466"/>
    </row>
    <row r="5" spans="1:31" ht="15.5" x14ac:dyDescent="0.25">
      <c r="B5" s="467" t="s">
        <v>2</v>
      </c>
    </row>
    <row r="6" spans="1:31" ht="50" x14ac:dyDescent="0.25">
      <c r="B6" s="481" t="s">
        <v>3</v>
      </c>
    </row>
    <row r="7" spans="1:31" ht="15.5" x14ac:dyDescent="0.25">
      <c r="B7" s="467"/>
    </row>
    <row r="8" spans="1:31" x14ac:dyDescent="0.25">
      <c r="B8" s="469" t="s">
        <v>4</v>
      </c>
    </row>
    <row r="9" spans="1:31" x14ac:dyDescent="0.25">
      <c r="B9" s="469" t="s">
        <v>5</v>
      </c>
    </row>
    <row r="10" spans="1:31" ht="25.5" x14ac:dyDescent="0.25">
      <c r="B10" s="469" t="s">
        <v>6</v>
      </c>
    </row>
    <row r="11" spans="1:31" ht="25.5" x14ac:dyDescent="0.25">
      <c r="B11" s="469" t="s">
        <v>7</v>
      </c>
    </row>
    <row r="12" spans="1:31" ht="26" x14ac:dyDescent="0.25">
      <c r="B12" s="469" t="s">
        <v>8</v>
      </c>
    </row>
    <row r="13" spans="1:31" x14ac:dyDescent="0.25">
      <c r="B13" s="469" t="s">
        <v>9</v>
      </c>
    </row>
    <row r="14" spans="1:31" ht="25" x14ac:dyDescent="0.25">
      <c r="B14" s="469" t="s">
        <v>10</v>
      </c>
    </row>
    <row r="15" spans="1:31" x14ac:dyDescent="0.25">
      <c r="B15" s="469" t="s">
        <v>11</v>
      </c>
    </row>
    <row r="16" spans="1:31" x14ac:dyDescent="0.25">
      <c r="B16" s="469" t="s">
        <v>12</v>
      </c>
    </row>
    <row r="17" spans="2:2" x14ac:dyDescent="0.25">
      <c r="B17" s="469" t="s">
        <v>13</v>
      </c>
    </row>
    <row r="18" spans="2:2" ht="25" x14ac:dyDescent="0.25">
      <c r="B18" s="469" t="s">
        <v>14</v>
      </c>
    </row>
    <row r="19" spans="2:2" x14ac:dyDescent="0.25">
      <c r="B19" s="469" t="s">
        <v>15</v>
      </c>
    </row>
    <row r="20" spans="2:2" x14ac:dyDescent="0.25">
      <c r="B20" s="469" t="s">
        <v>16</v>
      </c>
    </row>
    <row r="21" spans="2:2" ht="13" x14ac:dyDescent="0.25">
      <c r="B21" s="470"/>
    </row>
    <row r="22" spans="2:2" ht="13" x14ac:dyDescent="0.25">
      <c r="B22" s="471" t="s">
        <v>17</v>
      </c>
    </row>
    <row r="23" spans="2:2" x14ac:dyDescent="0.25">
      <c r="B23" s="469" t="s">
        <v>18</v>
      </c>
    </row>
    <row r="24" spans="2:2" x14ac:dyDescent="0.25">
      <c r="B24" s="472"/>
    </row>
    <row r="25" spans="2:2" ht="13" x14ac:dyDescent="0.25">
      <c r="B25" s="473" t="s">
        <v>19</v>
      </c>
    </row>
    <row r="26" spans="2:2" x14ac:dyDescent="0.25">
      <c r="B26" s="474" t="s">
        <v>20</v>
      </c>
    </row>
    <row r="27" spans="2:2" x14ac:dyDescent="0.25">
      <c r="B27" s="475" t="s">
        <v>21</v>
      </c>
    </row>
    <row r="28" spans="2:2" x14ac:dyDescent="0.25">
      <c r="B28" s="475" t="s">
        <v>22</v>
      </c>
    </row>
    <row r="29" spans="2:2" ht="13" x14ac:dyDescent="0.3">
      <c r="B29" s="476"/>
    </row>
    <row r="30" spans="2:2" ht="13" x14ac:dyDescent="0.3">
      <c r="B30" s="476" t="s">
        <v>23</v>
      </c>
    </row>
    <row r="31" spans="2:2" x14ac:dyDescent="0.25">
      <c r="B31" s="477"/>
    </row>
    <row r="32" spans="2:2" x14ac:dyDescent="0.25">
      <c r="B32" s="477" t="s">
        <v>24</v>
      </c>
    </row>
    <row r="33" spans="1:31" x14ac:dyDescent="0.25">
      <c r="B33" s="477"/>
    </row>
    <row r="34" spans="1:31" ht="13" x14ac:dyDescent="0.3">
      <c r="B34" s="476" t="s">
        <v>25</v>
      </c>
    </row>
    <row r="35" spans="1:31" x14ac:dyDescent="0.25">
      <c r="B35" s="634" t="s">
        <v>26</v>
      </c>
    </row>
    <row r="36" spans="1:31" x14ac:dyDescent="0.25">
      <c r="B36" s="635" t="s">
        <v>27</v>
      </c>
    </row>
    <row r="37" spans="1:31" ht="13" x14ac:dyDescent="0.3">
      <c r="B37" s="636" t="s">
        <v>28</v>
      </c>
    </row>
    <row r="38" spans="1:31" x14ac:dyDescent="0.25">
      <c r="B38" s="637" t="s">
        <v>29</v>
      </c>
    </row>
    <row r="39" spans="1:31" x14ac:dyDescent="0.25">
      <c r="B39" s="638" t="s">
        <v>30</v>
      </c>
    </row>
    <row r="40" spans="1:31" x14ac:dyDescent="0.25">
      <c r="B40" s="639" t="s">
        <v>31</v>
      </c>
    </row>
    <row r="41" spans="1:31" x14ac:dyDescent="0.25">
      <c r="B41" s="640" t="s">
        <v>32</v>
      </c>
    </row>
    <row r="42" spans="1:31" x14ac:dyDescent="0.25">
      <c r="B42" s="641" t="s">
        <v>33</v>
      </c>
    </row>
    <row r="43" spans="1:31" x14ac:dyDescent="0.25">
      <c r="B43" s="642" t="s">
        <v>34</v>
      </c>
    </row>
    <row r="44" spans="1:31" x14ac:dyDescent="0.25">
      <c r="B44" s="477"/>
    </row>
    <row r="45" spans="1:31" ht="39" x14ac:dyDescent="0.25">
      <c r="B45" s="478" t="s">
        <v>35</v>
      </c>
    </row>
    <row r="46" spans="1:31" ht="13" thickBot="1" x14ac:dyDescent="0.3">
      <c r="B46" s="479"/>
    </row>
    <row r="47" spans="1:31" x14ac:dyDescent="0.25">
      <c r="B47" s="463"/>
    </row>
    <row r="48" spans="1:31" ht="15.5" x14ac:dyDescent="0.35">
      <c r="A48" s="463"/>
      <c r="B48" s="643" t="s">
        <v>36</v>
      </c>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row>
    <row r="49" spans="1:31" x14ac:dyDescent="0.25">
      <c r="A49" s="463"/>
      <c r="B49" s="621" t="s">
        <v>37</v>
      </c>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row>
    <row r="50" spans="1:31" ht="25" x14ac:dyDescent="0.25">
      <c r="A50" s="463"/>
      <c r="B50" s="621" t="s">
        <v>38</v>
      </c>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row>
    <row r="51" spans="1:31" x14ac:dyDescent="0.25">
      <c r="A51" s="463"/>
      <c r="B51" s="621" t="s">
        <v>39</v>
      </c>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row>
    <row r="52" spans="1:31" ht="25" x14ac:dyDescent="0.25">
      <c r="A52" s="463"/>
      <c r="B52" s="621" t="s">
        <v>40</v>
      </c>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row>
    <row r="53" spans="1:31" x14ac:dyDescent="0.25">
      <c r="B53" s="624"/>
    </row>
    <row r="54" spans="1:31" ht="15.5" x14ac:dyDescent="0.35">
      <c r="B54" s="643" t="s">
        <v>41</v>
      </c>
    </row>
    <row r="55" spans="1:31" x14ac:dyDescent="0.25">
      <c r="B55" s="621" t="s">
        <v>42</v>
      </c>
    </row>
    <row r="56" spans="1:31" ht="37.5" x14ac:dyDescent="0.25">
      <c r="B56" s="621" t="s">
        <v>43</v>
      </c>
    </row>
    <row r="57" spans="1:31" x14ac:dyDescent="0.25">
      <c r="B57" s="621" t="s">
        <v>44</v>
      </c>
    </row>
    <row r="58" spans="1:31" x14ac:dyDescent="0.25">
      <c r="B58" s="621"/>
    </row>
    <row r="59" spans="1:31" x14ac:dyDescent="0.25">
      <c r="B59" s="624"/>
    </row>
    <row r="60" spans="1:31" ht="15.5" x14ac:dyDescent="0.35">
      <c r="B60" s="643" t="s">
        <v>980</v>
      </c>
    </row>
    <row r="61" spans="1:31" x14ac:dyDescent="0.25">
      <c r="B61" s="1248" t="s">
        <v>978</v>
      </c>
    </row>
    <row r="62" spans="1:31" ht="13" x14ac:dyDescent="0.3">
      <c r="B62" s="1249" t="s">
        <v>822</v>
      </c>
    </row>
    <row r="63" spans="1:31" ht="25" x14ac:dyDescent="0.25">
      <c r="B63" s="1248" t="s">
        <v>979</v>
      </c>
    </row>
    <row r="64" spans="1:31" ht="26" x14ac:dyDescent="0.3">
      <c r="B64" s="1250" t="s">
        <v>821</v>
      </c>
    </row>
    <row r="65" spans="2:2" ht="15.5" x14ac:dyDescent="0.35">
      <c r="B65" s="643" t="s">
        <v>981</v>
      </c>
    </row>
    <row r="66" spans="2:2" x14ac:dyDescent="0.25">
      <c r="B66" s="1251" t="s">
        <v>983</v>
      </c>
    </row>
    <row r="67" spans="2:2" ht="13" x14ac:dyDescent="0.25">
      <c r="B67" s="1252" t="s">
        <v>982</v>
      </c>
    </row>
    <row r="68" spans="2:2" x14ac:dyDescent="0.25">
      <c r="B68" s="1251" t="s">
        <v>984</v>
      </c>
    </row>
    <row r="69" spans="2:2" ht="13" x14ac:dyDescent="0.25">
      <c r="B69" s="1252" t="s">
        <v>985</v>
      </c>
    </row>
    <row r="70" spans="2:2" x14ac:dyDescent="0.25">
      <c r="B70" s="1251" t="s">
        <v>986</v>
      </c>
    </row>
    <row r="71" spans="2:2" ht="13" x14ac:dyDescent="0.25">
      <c r="B71" s="1252" t="s">
        <v>987</v>
      </c>
    </row>
    <row r="72" spans="2:2" ht="29" customHeight="1" x14ac:dyDescent="0.25">
      <c r="B72" s="1251" t="s">
        <v>988</v>
      </c>
    </row>
    <row r="73" spans="2:2" ht="17" customHeight="1" x14ac:dyDescent="0.25">
      <c r="B73" s="1252" t="s">
        <v>989</v>
      </c>
    </row>
    <row r="74" spans="2:2" x14ac:dyDescent="0.25">
      <c r="B74" s="463"/>
    </row>
    <row r="75" spans="2:2" x14ac:dyDescent="0.25">
      <c r="B75" s="463"/>
    </row>
    <row r="76" spans="2:2" x14ac:dyDescent="0.25">
      <c r="B76" s="463"/>
    </row>
    <row r="77" spans="2:2" x14ac:dyDescent="0.25">
      <c r="B77" s="463"/>
    </row>
    <row r="78" spans="2:2" x14ac:dyDescent="0.25">
      <c r="B78" s="463"/>
    </row>
    <row r="79" spans="2:2" x14ac:dyDescent="0.25">
      <c r="B79" s="463"/>
    </row>
    <row r="80" spans="2:2" x14ac:dyDescent="0.25">
      <c r="B80" s="463"/>
    </row>
    <row r="81" spans="2:2" x14ac:dyDescent="0.25">
      <c r="B81" s="463"/>
    </row>
    <row r="82" spans="2:2" x14ac:dyDescent="0.25">
      <c r="B82" s="463"/>
    </row>
    <row r="83" spans="2:2" x14ac:dyDescent="0.25">
      <c r="B83" s="463"/>
    </row>
    <row r="84" spans="2:2" x14ac:dyDescent="0.25">
      <c r="B84" s="463"/>
    </row>
    <row r="85" spans="2:2" x14ac:dyDescent="0.25">
      <c r="B85" s="463"/>
    </row>
    <row r="86" spans="2:2" x14ac:dyDescent="0.25">
      <c r="B86" s="463"/>
    </row>
    <row r="87" spans="2:2" x14ac:dyDescent="0.25">
      <c r="B87" s="463"/>
    </row>
    <row r="88" spans="2:2" x14ac:dyDescent="0.25">
      <c r="B88" s="463"/>
    </row>
    <row r="89" spans="2:2" x14ac:dyDescent="0.25">
      <c r="B89" s="463"/>
    </row>
    <row r="90" spans="2:2" x14ac:dyDescent="0.25">
      <c r="B90" s="463"/>
    </row>
    <row r="91" spans="2:2" x14ac:dyDescent="0.25">
      <c r="B91" s="463"/>
    </row>
    <row r="92" spans="2:2" x14ac:dyDescent="0.25">
      <c r="B92" s="463"/>
    </row>
    <row r="93" spans="2:2" x14ac:dyDescent="0.25">
      <c r="B93" s="463"/>
    </row>
    <row r="94" spans="2:2" x14ac:dyDescent="0.25">
      <c r="B94" s="463"/>
    </row>
    <row r="95" spans="2:2" x14ac:dyDescent="0.25">
      <c r="B95" s="463"/>
    </row>
    <row r="96" spans="2:2" x14ac:dyDescent="0.25">
      <c r="B96" s="463"/>
    </row>
    <row r="97" spans="2:2" x14ac:dyDescent="0.25">
      <c r="B97" s="463"/>
    </row>
    <row r="98" spans="2:2" x14ac:dyDescent="0.25">
      <c r="B98" s="463"/>
    </row>
    <row r="99" spans="2:2" x14ac:dyDescent="0.25">
      <c r="B99" s="463"/>
    </row>
    <row r="100" spans="2:2" x14ac:dyDescent="0.25">
      <c r="B100" s="463"/>
    </row>
    <row r="101" spans="2:2" x14ac:dyDescent="0.25">
      <c r="B101" s="463"/>
    </row>
    <row r="102" spans="2:2" x14ac:dyDescent="0.25">
      <c r="B102" s="463"/>
    </row>
    <row r="103" spans="2:2" x14ac:dyDescent="0.25">
      <c r="B103" s="463"/>
    </row>
    <row r="104" spans="2:2" x14ac:dyDescent="0.25">
      <c r="B104" s="463"/>
    </row>
    <row r="105" spans="2:2" x14ac:dyDescent="0.25">
      <c r="B105" s="463"/>
    </row>
    <row r="106" spans="2:2" x14ac:dyDescent="0.25">
      <c r="B106" s="463"/>
    </row>
    <row r="107" spans="2:2" x14ac:dyDescent="0.25">
      <c r="B107" s="463"/>
    </row>
    <row r="108" spans="2:2" x14ac:dyDescent="0.25">
      <c r="B108" s="463"/>
    </row>
    <row r="109" spans="2:2" x14ac:dyDescent="0.25">
      <c r="B109" s="463"/>
    </row>
    <row r="110" spans="2:2" x14ac:dyDescent="0.25">
      <c r="B110" s="463"/>
    </row>
    <row r="111" spans="2:2" x14ac:dyDescent="0.25">
      <c r="B111" s="463"/>
    </row>
    <row r="112" spans="2:2" x14ac:dyDescent="0.25">
      <c r="B112" s="463"/>
    </row>
    <row r="113" spans="2:2" x14ac:dyDescent="0.25">
      <c r="B113" s="463"/>
    </row>
    <row r="114" spans="2:2" x14ac:dyDescent="0.25">
      <c r="B114" s="463"/>
    </row>
    <row r="115" spans="2:2" x14ac:dyDescent="0.25">
      <c r="B115" s="463"/>
    </row>
    <row r="116" spans="2:2" x14ac:dyDescent="0.25">
      <c r="B116" s="463"/>
    </row>
    <row r="117" spans="2:2" x14ac:dyDescent="0.25">
      <c r="B117" s="463"/>
    </row>
    <row r="118" spans="2:2" x14ac:dyDescent="0.25">
      <c r="B118" s="463"/>
    </row>
    <row r="119" spans="2:2" x14ac:dyDescent="0.25">
      <c r="B119" s="463"/>
    </row>
    <row r="120" spans="2:2" x14ac:dyDescent="0.25">
      <c r="B120" s="463"/>
    </row>
    <row r="121" spans="2:2" x14ac:dyDescent="0.25">
      <c r="B121" s="463"/>
    </row>
    <row r="122" spans="2:2" x14ac:dyDescent="0.25">
      <c r="B122" s="463"/>
    </row>
    <row r="123" spans="2:2" x14ac:dyDescent="0.25">
      <c r="B123" s="463"/>
    </row>
    <row r="124" spans="2:2" x14ac:dyDescent="0.25">
      <c r="B124" s="463"/>
    </row>
    <row r="125" spans="2:2" x14ac:dyDescent="0.25">
      <c r="B125" s="463"/>
    </row>
    <row r="126" spans="2:2" x14ac:dyDescent="0.25">
      <c r="B126" s="463"/>
    </row>
    <row r="127" spans="2:2" x14ac:dyDescent="0.25">
      <c r="B127" s="463"/>
    </row>
    <row r="128" spans="2:2" x14ac:dyDescent="0.25">
      <c r="B128" s="463"/>
    </row>
    <row r="129" spans="2:2" x14ac:dyDescent="0.25">
      <c r="B129" s="463"/>
    </row>
    <row r="130" spans="2:2" x14ac:dyDescent="0.25">
      <c r="B130" s="463"/>
    </row>
    <row r="131" spans="2:2" x14ac:dyDescent="0.25">
      <c r="B131" s="463"/>
    </row>
    <row r="132" spans="2:2" x14ac:dyDescent="0.25">
      <c r="B132" s="463"/>
    </row>
    <row r="133" spans="2:2" s="463" customFormat="1" x14ac:dyDescent="0.25"/>
    <row r="134" spans="2:2" s="463" customFormat="1" x14ac:dyDescent="0.25"/>
    <row r="135" spans="2:2" s="463" customFormat="1" x14ac:dyDescent="0.25"/>
    <row r="136" spans="2:2" s="463" customFormat="1" x14ac:dyDescent="0.25"/>
    <row r="137" spans="2:2" s="463" customFormat="1" x14ac:dyDescent="0.25"/>
    <row r="138" spans="2:2" s="463" customFormat="1" x14ac:dyDescent="0.25"/>
    <row r="139" spans="2:2" s="463" customFormat="1" x14ac:dyDescent="0.25"/>
    <row r="140" spans="2:2" s="463" customFormat="1" x14ac:dyDescent="0.25"/>
    <row r="141" spans="2:2" s="463" customFormat="1" x14ac:dyDescent="0.25"/>
    <row r="142" spans="2:2" s="463" customFormat="1" x14ac:dyDescent="0.25"/>
    <row r="143" spans="2:2" s="463" customFormat="1" x14ac:dyDescent="0.25"/>
    <row r="144" spans="2:2" s="463" customFormat="1" x14ac:dyDescent="0.25"/>
    <row r="145" s="463" customFormat="1" x14ac:dyDescent="0.25"/>
    <row r="146" s="463" customFormat="1" x14ac:dyDescent="0.25"/>
    <row r="147" s="463" customFormat="1" x14ac:dyDescent="0.25"/>
    <row r="148" s="463" customFormat="1" x14ac:dyDescent="0.25"/>
    <row r="149" s="463" customFormat="1" x14ac:dyDescent="0.25"/>
    <row r="150" s="463" customFormat="1" x14ac:dyDescent="0.25"/>
    <row r="151" s="463" customFormat="1" x14ac:dyDescent="0.25"/>
    <row r="152" s="463" customFormat="1" x14ac:dyDescent="0.25"/>
    <row r="153" s="463" customFormat="1" x14ac:dyDescent="0.25"/>
    <row r="154" s="463" customFormat="1" x14ac:dyDescent="0.25"/>
    <row r="155" s="463" customFormat="1" x14ac:dyDescent="0.25"/>
    <row r="156" s="463" customFormat="1" x14ac:dyDescent="0.25"/>
    <row r="157" s="463" customFormat="1" x14ac:dyDescent="0.25"/>
    <row r="158" s="463" customFormat="1" x14ac:dyDescent="0.25"/>
    <row r="159" s="463" customFormat="1" x14ac:dyDescent="0.25"/>
    <row r="160" s="463" customFormat="1" x14ac:dyDescent="0.25"/>
    <row r="161" s="463" customFormat="1" x14ac:dyDescent="0.25"/>
    <row r="162" s="463" customFormat="1" x14ac:dyDescent="0.25"/>
    <row r="163" s="463" customFormat="1" x14ac:dyDescent="0.25"/>
    <row r="164" s="463" customFormat="1" x14ac:dyDescent="0.25"/>
    <row r="165" s="463" customFormat="1" x14ac:dyDescent="0.25"/>
    <row r="166" s="463" customFormat="1" x14ac:dyDescent="0.25"/>
    <row r="167" s="463" customFormat="1" x14ac:dyDescent="0.25"/>
    <row r="168" s="463" customFormat="1" x14ac:dyDescent="0.25"/>
    <row r="169" s="463" customFormat="1" x14ac:dyDescent="0.25"/>
    <row r="170" s="463" customFormat="1" x14ac:dyDescent="0.25"/>
    <row r="171" s="463" customFormat="1" x14ac:dyDescent="0.25"/>
    <row r="172" s="463" customFormat="1" x14ac:dyDescent="0.25"/>
    <row r="173" s="463" customFormat="1" x14ac:dyDescent="0.25"/>
    <row r="174" s="463" customFormat="1" x14ac:dyDescent="0.25"/>
    <row r="175" s="463" customFormat="1" x14ac:dyDescent="0.25"/>
    <row r="176" s="463" customFormat="1" x14ac:dyDescent="0.25"/>
    <row r="177" s="463" customFormat="1" x14ac:dyDescent="0.25"/>
    <row r="178" s="463" customFormat="1" x14ac:dyDescent="0.25"/>
    <row r="179" s="463" customFormat="1" x14ac:dyDescent="0.25"/>
    <row r="180" s="463" customFormat="1" x14ac:dyDescent="0.25"/>
    <row r="181" s="463" customFormat="1" x14ac:dyDescent="0.25"/>
    <row r="182" s="463" customFormat="1" x14ac:dyDescent="0.25"/>
    <row r="183" s="463" customFormat="1" x14ac:dyDescent="0.25"/>
    <row r="184" s="463" customFormat="1" x14ac:dyDescent="0.25"/>
    <row r="185" s="463" customFormat="1" x14ac:dyDescent="0.25"/>
    <row r="186" s="463" customFormat="1" x14ac:dyDescent="0.25"/>
    <row r="187" s="463" customFormat="1" x14ac:dyDescent="0.25"/>
    <row r="188" s="463" customFormat="1" x14ac:dyDescent="0.25"/>
    <row r="189" s="463" customFormat="1" x14ac:dyDescent="0.25"/>
    <row r="190" s="463" customFormat="1" x14ac:dyDescent="0.25"/>
    <row r="191" s="463" customFormat="1" x14ac:dyDescent="0.25"/>
    <row r="192" s="463" customFormat="1" x14ac:dyDescent="0.25"/>
    <row r="193" s="463" customFormat="1" x14ac:dyDescent="0.25"/>
    <row r="194" s="463" customFormat="1" x14ac:dyDescent="0.25"/>
    <row r="195" s="463" customFormat="1" x14ac:dyDescent="0.25"/>
    <row r="196" s="463" customFormat="1" x14ac:dyDescent="0.25"/>
    <row r="197" s="463" customFormat="1" x14ac:dyDescent="0.25"/>
    <row r="198" s="463" customFormat="1" x14ac:dyDescent="0.25"/>
    <row r="199" s="463" customFormat="1" x14ac:dyDescent="0.25"/>
    <row r="200" s="463" customFormat="1" x14ac:dyDescent="0.25"/>
    <row r="201" s="463" customFormat="1" x14ac:dyDescent="0.25"/>
    <row r="202" s="463" customFormat="1" x14ac:dyDescent="0.25"/>
    <row r="203" s="463" customFormat="1" x14ac:dyDescent="0.25"/>
    <row r="204" s="463" customFormat="1" x14ac:dyDescent="0.25"/>
    <row r="205" s="463" customFormat="1" x14ac:dyDescent="0.25"/>
    <row r="206" s="463" customFormat="1" x14ac:dyDescent="0.25"/>
    <row r="207" s="463" customFormat="1" x14ac:dyDescent="0.25"/>
    <row r="208" s="463" customFormat="1" x14ac:dyDescent="0.25"/>
    <row r="209" s="463" customFormat="1" x14ac:dyDescent="0.25"/>
    <row r="210" s="463" customFormat="1" x14ac:dyDescent="0.25"/>
    <row r="211" s="463" customFormat="1" x14ac:dyDescent="0.25"/>
    <row r="212" s="463" customFormat="1" x14ac:dyDescent="0.25"/>
    <row r="213" s="463" customFormat="1" x14ac:dyDescent="0.25"/>
    <row r="214" s="463" customFormat="1" x14ac:dyDescent="0.25"/>
    <row r="215" s="463" customFormat="1" x14ac:dyDescent="0.25"/>
    <row r="216" s="463" customFormat="1" x14ac:dyDescent="0.25"/>
    <row r="217" s="463" customFormat="1" x14ac:dyDescent="0.25"/>
    <row r="218" s="463" customFormat="1" x14ac:dyDescent="0.25"/>
    <row r="219" s="463" customFormat="1" x14ac:dyDescent="0.25"/>
    <row r="220" s="463" customFormat="1" x14ac:dyDescent="0.25"/>
    <row r="221" s="463" customFormat="1" x14ac:dyDescent="0.25"/>
    <row r="222" s="463" customFormat="1" x14ac:dyDescent="0.25"/>
    <row r="223" s="463" customFormat="1" x14ac:dyDescent="0.25"/>
    <row r="224" s="463" customFormat="1" x14ac:dyDescent="0.25"/>
    <row r="225" s="463" customFormat="1" x14ac:dyDescent="0.25"/>
    <row r="226" s="463" customFormat="1" x14ac:dyDescent="0.25"/>
    <row r="227" s="463" customFormat="1" x14ac:dyDescent="0.25"/>
    <row r="228" s="463" customFormat="1" x14ac:dyDescent="0.25"/>
    <row r="229" s="463" customFormat="1" x14ac:dyDescent="0.25"/>
    <row r="230" s="463" customFormat="1" x14ac:dyDescent="0.25"/>
  </sheetData>
  <sheetProtection algorithmName="SHA-512" hashValue="UoLsrWEJUroceRXwm6JrWDhtuAUhzVxBY+ewpC/0+9Mowb2RhLkXKTpqL0++OzZgDeo5nRfetVaeU9A15E6NpQ==" saltValue="VPGEjBTfCUiiJXBq7T6ItA==" spinCount="100000" sheet="1" objects="1" scenarios="1"/>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23"/>
  <sheetViews>
    <sheetView showGridLines="0" zoomScale="80" zoomScaleNormal="80" workbookViewId="0">
      <selection activeCell="H13" sqref="H13"/>
    </sheetView>
  </sheetViews>
  <sheetFormatPr defaultColWidth="8.83203125" defaultRowHeight="12.5" x14ac:dyDescent="0.25"/>
  <cols>
    <col min="1" max="1" width="4.33203125" style="2" customWidth="1"/>
    <col min="2" max="2" width="21.58203125" style="2" customWidth="1"/>
    <col min="3" max="3" width="23.08203125" style="2" customWidth="1"/>
    <col min="4" max="4" width="10.5" style="2" bestFit="1" customWidth="1"/>
    <col min="5" max="5" width="12.08203125" style="2" bestFit="1" customWidth="1"/>
    <col min="6" max="6" width="13.5" style="10" bestFit="1" customWidth="1"/>
    <col min="7" max="7" width="8.83203125" style="2"/>
    <col min="8" max="8" width="36.5" style="2" customWidth="1"/>
    <col min="9" max="16384" width="8.83203125" style="2"/>
  </cols>
  <sheetData>
    <row r="1" spans="2:9" ht="13" x14ac:dyDescent="0.3">
      <c r="B1" s="1"/>
    </row>
    <row r="2" spans="2:9" ht="18" x14ac:dyDescent="0.4">
      <c r="B2" s="6" t="s">
        <v>481</v>
      </c>
    </row>
    <row r="3" spans="2:9" ht="13" x14ac:dyDescent="0.3">
      <c r="B3" s="9"/>
    </row>
    <row r="4" spans="2:9" ht="13" x14ac:dyDescent="0.3">
      <c r="B4" s="9" t="s">
        <v>45</v>
      </c>
      <c r="C4" s="11"/>
      <c r="D4" s="18"/>
      <c r="E4" s="10"/>
      <c r="G4" s="10"/>
      <c r="H4" s="10"/>
      <c r="I4" s="10"/>
    </row>
    <row r="5" spans="2:9" ht="13" x14ac:dyDescent="0.3">
      <c r="B5" s="893" t="s">
        <v>46</v>
      </c>
      <c r="C5" s="748" t="s">
        <v>421</v>
      </c>
      <c r="D5" s="229"/>
      <c r="E5" s="337"/>
      <c r="F5" s="756"/>
      <c r="G5" s="10"/>
      <c r="H5" s="10"/>
      <c r="I5" s="10"/>
    </row>
    <row r="6" spans="2:9" ht="13" x14ac:dyDescent="0.3">
      <c r="B6" s="880" t="s">
        <v>48</v>
      </c>
      <c r="C6" s="1146" t="s">
        <v>49</v>
      </c>
      <c r="D6" s="1147"/>
      <c r="E6" s="1147"/>
      <c r="F6" s="1148"/>
      <c r="G6" s="10"/>
      <c r="H6" s="10"/>
      <c r="I6" s="10"/>
    </row>
    <row r="7" spans="2:9" ht="13" x14ac:dyDescent="0.3">
      <c r="B7" s="891" t="s">
        <v>83</v>
      </c>
      <c r="C7" s="757" t="s">
        <v>453</v>
      </c>
      <c r="D7" s="254"/>
      <c r="E7" s="254"/>
      <c r="F7" s="758"/>
      <c r="G7" s="10"/>
      <c r="H7" s="10"/>
      <c r="I7" s="10"/>
    </row>
    <row r="8" spans="2:9" x14ac:dyDescent="0.25">
      <c r="G8" s="10"/>
      <c r="H8" s="10"/>
      <c r="I8" s="10"/>
    </row>
    <row r="9" spans="2:9" ht="13" x14ac:dyDescent="0.3">
      <c r="B9" s="13" t="s">
        <v>454</v>
      </c>
    </row>
    <row r="10" spans="2:9" ht="33" customHeight="1" x14ac:dyDescent="0.25">
      <c r="B10" s="259" t="s">
        <v>472</v>
      </c>
    </row>
    <row r="11" spans="2:9" ht="14" x14ac:dyDescent="0.3">
      <c r="B11" s="270" t="s">
        <v>482</v>
      </c>
    </row>
    <row r="12" spans="2:9" ht="32.15" customHeight="1" thickBot="1" x14ac:dyDescent="0.3">
      <c r="B12" s="1111" t="s">
        <v>483</v>
      </c>
      <c r="C12" s="1067"/>
      <c r="D12" s="1067"/>
      <c r="E12" s="1067"/>
      <c r="F12" s="1067"/>
    </row>
    <row r="13" spans="2:9" s="22" customFormat="1" ht="31.5" thickBot="1" x14ac:dyDescent="0.45">
      <c r="B13" s="262" t="s">
        <v>484</v>
      </c>
      <c r="C13" s="271" t="s">
        <v>485</v>
      </c>
      <c r="D13" s="261" t="s">
        <v>486</v>
      </c>
      <c r="E13" s="131" t="s">
        <v>487</v>
      </c>
      <c r="F13" s="132" t="s">
        <v>488</v>
      </c>
    </row>
    <row r="14" spans="2:9" s="22" customFormat="1" ht="13.5" thickBot="1" x14ac:dyDescent="0.35">
      <c r="B14" s="434">
        <f>'IV. Datos Entrada-PE'!F140</f>
        <v>0</v>
      </c>
      <c r="C14" s="239">
        <f>IF('IV. Datos Entrada-PE'!C144&gt;0,'IV. Datos Entrada-PE'!C144,'IV. Datos Entrada-PE'!B144)</f>
        <v>0</v>
      </c>
      <c r="D14" s="272">
        <f>IF(ISBLANK('IV. Datos Entrada-PE'!E144),'IV. Datos Entrada-PE'!D144,'IV. Datos Entrada-PE'!E144)</f>
        <v>0</v>
      </c>
      <c r="E14" s="568">
        <f>B14*C14*'III. Datos Entrada-BE'!G43*0.717*D14*0.001</f>
        <v>0</v>
      </c>
      <c r="F14" s="273">
        <f>E14*PCG</f>
        <v>0</v>
      </c>
      <c r="H14" s="5"/>
    </row>
    <row r="15" spans="2:9" s="22" customFormat="1" ht="13" x14ac:dyDescent="0.3">
      <c r="D15" s="2"/>
      <c r="E15" s="2"/>
      <c r="H15" s="5"/>
    </row>
    <row r="16" spans="2:9" ht="13" thickBot="1" x14ac:dyDescent="0.3">
      <c r="H16" s="5"/>
    </row>
    <row r="17" spans="2:10" x14ac:dyDescent="0.25">
      <c r="B17" s="1051" t="s">
        <v>175</v>
      </c>
      <c r="C17" s="1052"/>
      <c r="D17" s="1052"/>
      <c r="E17" s="1052"/>
      <c r="F17" s="1053"/>
      <c r="G17" s="138"/>
      <c r="H17" s="138"/>
      <c r="I17" s="138"/>
      <c r="J17" s="138"/>
    </row>
    <row r="18" spans="2:10" x14ac:dyDescent="0.25">
      <c r="B18" s="1054"/>
      <c r="C18" s="1055"/>
      <c r="D18" s="1055"/>
      <c r="E18" s="1055"/>
      <c r="F18" s="1056"/>
      <c r="G18" s="138"/>
      <c r="H18" s="138"/>
      <c r="I18" s="138"/>
      <c r="J18" s="138"/>
    </row>
    <row r="19" spans="2:10" x14ac:dyDescent="0.25">
      <c r="B19" s="1054"/>
      <c r="C19" s="1055"/>
      <c r="D19" s="1055"/>
      <c r="E19" s="1055"/>
      <c r="F19" s="1056"/>
      <c r="G19" s="138"/>
      <c r="H19" s="138"/>
      <c r="I19" s="138"/>
      <c r="J19" s="138"/>
    </row>
    <row r="20" spans="2:10" x14ac:dyDescent="0.25">
      <c r="B20" s="1054"/>
      <c r="C20" s="1055"/>
      <c r="D20" s="1055"/>
      <c r="E20" s="1055"/>
      <c r="F20" s="1056"/>
      <c r="G20" s="138"/>
      <c r="H20" s="138"/>
      <c r="I20" s="138"/>
      <c r="J20" s="138"/>
    </row>
    <row r="21" spans="2:10" x14ac:dyDescent="0.25">
      <c r="B21" s="1054"/>
      <c r="C21" s="1055"/>
      <c r="D21" s="1055"/>
      <c r="E21" s="1055"/>
      <c r="F21" s="1056"/>
      <c r="G21" s="138"/>
      <c r="H21" s="138"/>
      <c r="I21" s="138"/>
      <c r="J21" s="138"/>
    </row>
    <row r="22" spans="2:10" x14ac:dyDescent="0.25">
      <c r="B22" s="1054"/>
      <c r="C22" s="1055"/>
      <c r="D22" s="1055"/>
      <c r="E22" s="1055"/>
      <c r="F22" s="1056"/>
      <c r="G22" s="138"/>
      <c r="H22" s="138"/>
      <c r="I22" s="138"/>
      <c r="J22" s="138"/>
    </row>
    <row r="23" spans="2:10" ht="13" thickBot="1" x14ac:dyDescent="0.3">
      <c r="B23" s="1057"/>
      <c r="C23" s="1058"/>
      <c r="D23" s="1058"/>
      <c r="E23" s="1058"/>
      <c r="F23" s="1059"/>
      <c r="G23" s="138"/>
      <c r="H23" s="138"/>
      <c r="I23" s="138"/>
      <c r="J23" s="138"/>
    </row>
  </sheetData>
  <sheetProtection algorithmName="SHA-512" hashValue="yhhrTEBhldDM6g42lelM8RYknf32fp6BWpWNFj07u5vxpDocGFhJBUSRZk5piFs06wTLI8WjqKwsq2Uo3h+zIg==" saltValue="5gglU6FMFpYBAG5dpPn+dw==" spinCount="100000" sheet="1" objects="1" scenarios="1"/>
  <mergeCells count="3">
    <mergeCell ref="B12:F12"/>
    <mergeCell ref="B17:F23"/>
    <mergeCell ref="C6:F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W251"/>
  <sheetViews>
    <sheetView showGridLines="0" topLeftCell="A167" zoomScale="80" zoomScaleNormal="80" workbookViewId="0">
      <selection activeCell="G225" sqref="G225"/>
    </sheetView>
  </sheetViews>
  <sheetFormatPr defaultColWidth="8.83203125" defaultRowHeight="13" x14ac:dyDescent="0.3"/>
  <cols>
    <col min="1" max="1" width="4.5" style="2" customWidth="1"/>
    <col min="2" max="2" width="37.33203125" style="11" customWidth="1"/>
    <col min="3" max="3" width="33" style="2" bestFit="1" customWidth="1"/>
    <col min="4" max="4" width="13.08203125" style="2" customWidth="1"/>
    <col min="5" max="5" width="38.33203125" style="8" customWidth="1"/>
    <col min="6" max="6" width="19.08203125" style="274" bestFit="1" customWidth="1"/>
    <col min="7" max="7" width="16" style="2" bestFit="1" customWidth="1"/>
    <col min="8" max="8" width="19.33203125" style="2" bestFit="1" customWidth="1"/>
    <col min="9" max="16384" width="8.83203125" style="2"/>
  </cols>
  <sheetData>
    <row r="1" spans="2:23" x14ac:dyDescent="0.3">
      <c r="B1" s="1"/>
    </row>
    <row r="2" spans="2:23" ht="18" x14ac:dyDescent="0.4">
      <c r="B2" s="228" t="s">
        <v>489</v>
      </c>
    </row>
    <row r="3" spans="2:23" x14ac:dyDescent="0.3">
      <c r="B3" s="13"/>
    </row>
    <row r="4" spans="2:23" x14ac:dyDescent="0.3">
      <c r="B4" s="9" t="s">
        <v>45</v>
      </c>
      <c r="C4" s="11"/>
      <c r="D4" s="18"/>
      <c r="E4" s="12"/>
      <c r="F4" s="275"/>
      <c r="G4" s="10"/>
      <c r="H4" s="10"/>
      <c r="I4" s="10"/>
    </row>
    <row r="5" spans="2:23" x14ac:dyDescent="0.3">
      <c r="B5" s="893" t="s">
        <v>46</v>
      </c>
      <c r="C5" s="748" t="s">
        <v>421</v>
      </c>
      <c r="D5" s="756"/>
      <c r="E5" s="11"/>
      <c r="F5" s="18"/>
      <c r="G5" s="5"/>
      <c r="H5" s="5"/>
      <c r="I5" s="10"/>
      <c r="T5" s="276"/>
      <c r="U5" s="276"/>
      <c r="V5" s="276"/>
      <c r="W5" s="276"/>
    </row>
    <row r="6" spans="2:23" x14ac:dyDescent="0.3">
      <c r="B6" s="880" t="s">
        <v>48</v>
      </c>
      <c r="C6" s="767" t="s">
        <v>49</v>
      </c>
      <c r="D6" s="768"/>
      <c r="E6" s="2"/>
      <c r="F6" s="2"/>
      <c r="G6" s="5"/>
      <c r="H6" s="5"/>
      <c r="I6" s="10"/>
      <c r="T6" s="276"/>
      <c r="U6" s="276"/>
      <c r="V6" s="276"/>
      <c r="W6" s="276"/>
    </row>
    <row r="7" spans="2:23" x14ac:dyDescent="0.3">
      <c r="B7" s="891" t="s">
        <v>83</v>
      </c>
      <c r="C7" s="757" t="s">
        <v>453</v>
      </c>
      <c r="D7" s="758"/>
      <c r="E7" s="2"/>
      <c r="F7" s="2"/>
      <c r="G7" s="5"/>
      <c r="H7" s="5"/>
      <c r="I7" s="10"/>
      <c r="T7" s="276"/>
      <c r="U7" s="276"/>
      <c r="V7" s="276"/>
      <c r="W7" s="276"/>
    </row>
    <row r="8" spans="2:23" x14ac:dyDescent="0.3">
      <c r="E8" s="12"/>
      <c r="F8" s="192"/>
      <c r="G8" s="5"/>
      <c r="H8" s="5"/>
      <c r="I8" s="10"/>
    </row>
    <row r="9" spans="2:23" x14ac:dyDescent="0.3">
      <c r="B9" s="13" t="s">
        <v>454</v>
      </c>
      <c r="F9" s="192"/>
      <c r="G9" s="5"/>
      <c r="H9" s="5"/>
    </row>
    <row r="10" spans="2:23" x14ac:dyDescent="0.3">
      <c r="B10" s="112"/>
    </row>
    <row r="11" spans="2:23" ht="15.5" x14ac:dyDescent="0.35">
      <c r="B11" s="17" t="s">
        <v>490</v>
      </c>
    </row>
    <row r="12" spans="2:23" ht="37" customHeight="1" x14ac:dyDescent="0.25">
      <c r="B12" s="1063" t="s">
        <v>491</v>
      </c>
      <c r="C12" s="1063"/>
      <c r="D12" s="1063"/>
      <c r="E12" s="1063"/>
      <c r="F12" s="277"/>
      <c r="G12" s="20"/>
      <c r="H12" s="20"/>
      <c r="I12" s="20"/>
      <c r="J12" s="20"/>
      <c r="K12" s="20"/>
      <c r="L12" s="20"/>
    </row>
    <row r="13" spans="2:23" ht="13.5" thickBot="1" x14ac:dyDescent="0.35">
      <c r="B13" s="139"/>
    </row>
    <row r="14" spans="2:23" ht="13.5" thickBot="1" x14ac:dyDescent="0.35">
      <c r="B14" s="1156">
        <f>'III. Datos Entrada-BE'!C52</f>
        <v>0</v>
      </c>
      <c r="C14" s="1157"/>
      <c r="E14" s="3"/>
      <c r="N14" s="18"/>
    </row>
    <row r="15" spans="2:23" ht="15" x14ac:dyDescent="0.4">
      <c r="B15" s="278" t="s">
        <v>492</v>
      </c>
      <c r="C15" s="279">
        <f>'VI. BE CH4-nAS'!E16</f>
        <v>0</v>
      </c>
      <c r="D15" s="280"/>
      <c r="E15" s="281"/>
      <c r="F15" s="282"/>
      <c r="G15" s="280"/>
      <c r="H15" s="280"/>
      <c r="I15" s="280"/>
      <c r="J15" s="280"/>
      <c r="N15" s="18"/>
    </row>
    <row r="16" spans="2:23" ht="16.5" thickBot="1" x14ac:dyDescent="0.45">
      <c r="B16" s="769" t="s">
        <v>493</v>
      </c>
      <c r="C16" s="770">
        <f>'III. Datos Entrada-BE'!C115</f>
        <v>0</v>
      </c>
      <c r="D16" s="280"/>
      <c r="E16" s="281"/>
      <c r="F16" s="282"/>
      <c r="G16" s="280"/>
      <c r="H16" s="280"/>
      <c r="I16" s="280"/>
      <c r="J16" s="280"/>
      <c r="N16" s="18"/>
    </row>
    <row r="17" spans="2:14" ht="13.5" thickBot="1" x14ac:dyDescent="0.35">
      <c r="B17" s="283"/>
      <c r="C17" s="284"/>
      <c r="D17" s="280"/>
      <c r="E17" s="281"/>
      <c r="F17" s="282"/>
      <c r="G17" s="280"/>
      <c r="H17" s="280"/>
      <c r="I17" s="280"/>
      <c r="J17" s="280"/>
      <c r="N17" s="18"/>
    </row>
    <row r="18" spans="2:14" s="22" customFormat="1" ht="28.5" thickBot="1" x14ac:dyDescent="0.45">
      <c r="B18" s="285" t="s">
        <v>494</v>
      </c>
      <c r="C18" s="74" t="s">
        <v>495</v>
      </c>
      <c r="D18" s="74" t="s">
        <v>496</v>
      </c>
      <c r="E18" s="286" t="s">
        <v>497</v>
      </c>
      <c r="F18" s="287" t="s">
        <v>498</v>
      </c>
      <c r="G18" s="12"/>
    </row>
    <row r="19" spans="2:14" ht="12.5" x14ac:dyDescent="0.25">
      <c r="B19" s="288">
        <f>'IV. Datos Entrada-PE'!B154</f>
        <v>0</v>
      </c>
      <c r="C19" s="436">
        <f>'IV. Datos Entrada-PE'!C154</f>
        <v>0</v>
      </c>
      <c r="D19" s="236">
        <f>'IV. Datos Entrada-PE'!C171</f>
        <v>0</v>
      </c>
      <c r="E19" s="289">
        <f>C19*D19</f>
        <v>0</v>
      </c>
      <c r="F19" s="1153"/>
      <c r="G19" s="3"/>
    </row>
    <row r="20" spans="2:14" ht="12.5" x14ac:dyDescent="0.25">
      <c r="B20" s="771">
        <f>'IV. Datos Entrada-PE'!B155</f>
        <v>0</v>
      </c>
      <c r="C20" s="894">
        <f>'IV. Datos Entrada-PE'!C155</f>
        <v>0</v>
      </c>
      <c r="D20" s="892">
        <f>'IV. Datos Entrada-PE'!C172</f>
        <v>0</v>
      </c>
      <c r="E20" s="290">
        <f t="shared" ref="E20:E30" si="0">C20*D20</f>
        <v>0</v>
      </c>
      <c r="F20" s="1154"/>
      <c r="G20" s="83"/>
    </row>
    <row r="21" spans="2:14" ht="12.5" x14ac:dyDescent="0.25">
      <c r="B21" s="771">
        <f>'IV. Datos Entrada-PE'!B157</f>
        <v>0</v>
      </c>
      <c r="C21" s="894">
        <f>'IV. Datos Entrada-PE'!C157</f>
        <v>0</v>
      </c>
      <c r="D21" s="892">
        <f>'IV. Datos Entrada-PE'!C175</f>
        <v>0</v>
      </c>
      <c r="E21" s="290">
        <f t="shared" si="0"/>
        <v>0</v>
      </c>
      <c r="F21" s="1154"/>
      <c r="G21" s="3"/>
    </row>
    <row r="22" spans="2:14" ht="12.5" x14ac:dyDescent="0.25">
      <c r="B22" s="771">
        <f>'IV. Datos Entrada-PE'!B158</f>
        <v>0</v>
      </c>
      <c r="C22" s="894">
        <f>'IV. Datos Entrada-PE'!C158</f>
        <v>0</v>
      </c>
      <c r="D22" s="892">
        <f>'IV. Datos Entrada-PE'!C176</f>
        <v>0</v>
      </c>
      <c r="E22" s="290">
        <f t="shared" si="0"/>
        <v>0</v>
      </c>
      <c r="F22" s="1154"/>
      <c r="G22" s="3"/>
    </row>
    <row r="23" spans="2:14" ht="12.5" x14ac:dyDescent="0.25">
      <c r="B23" s="771">
        <f>'IV. Datos Entrada-PE'!B159</f>
        <v>0</v>
      </c>
      <c r="C23" s="894">
        <f>'IV. Datos Entrada-PE'!C159</f>
        <v>0</v>
      </c>
      <c r="D23" s="892">
        <f>'IV. Datos Entrada-PE'!C177</f>
        <v>0</v>
      </c>
      <c r="E23" s="290">
        <f t="shared" si="0"/>
        <v>0</v>
      </c>
      <c r="F23" s="1154"/>
      <c r="G23" s="3"/>
    </row>
    <row r="24" spans="2:14" ht="12.5" x14ac:dyDescent="0.25">
      <c r="B24" s="771">
        <f>'IV. Datos Entrada-PE'!B160</f>
        <v>0</v>
      </c>
      <c r="C24" s="894">
        <f>'IV. Datos Entrada-PE'!C160</f>
        <v>0</v>
      </c>
      <c r="D24" s="892">
        <f>'IV. Datos Entrada-PE'!C178</f>
        <v>0</v>
      </c>
      <c r="E24" s="290">
        <f t="shared" si="0"/>
        <v>0</v>
      </c>
      <c r="F24" s="1154"/>
      <c r="G24" s="3"/>
    </row>
    <row r="25" spans="2:14" ht="12.5" x14ac:dyDescent="0.25">
      <c r="B25" s="771">
        <f>'IV. Datos Entrada-PE'!B161</f>
        <v>0</v>
      </c>
      <c r="C25" s="894">
        <f>'IV. Datos Entrada-PE'!C161</f>
        <v>0</v>
      </c>
      <c r="D25" s="892">
        <f>'IV. Datos Entrada-PE'!C179</f>
        <v>0</v>
      </c>
      <c r="E25" s="290">
        <f t="shared" si="0"/>
        <v>0</v>
      </c>
      <c r="F25" s="1154"/>
      <c r="G25" s="3"/>
    </row>
    <row r="26" spans="2:14" ht="12.5" x14ac:dyDescent="0.25">
      <c r="B26" s="771">
        <f>'IV. Datos Entrada-PE'!B162</f>
        <v>0</v>
      </c>
      <c r="C26" s="894">
        <f>'IV. Datos Entrada-PE'!C162</f>
        <v>0</v>
      </c>
      <c r="D26" s="892">
        <f>'IV. Datos Entrada-PE'!C180</f>
        <v>0</v>
      </c>
      <c r="E26" s="290">
        <f t="shared" si="0"/>
        <v>0</v>
      </c>
      <c r="F26" s="1154"/>
      <c r="G26" s="3"/>
    </row>
    <row r="27" spans="2:14" ht="12.5" x14ac:dyDescent="0.25">
      <c r="B27" s="771">
        <f>'IV. Datos Entrada-PE'!B163</f>
        <v>0</v>
      </c>
      <c r="C27" s="894">
        <f>'IV. Datos Entrada-PE'!C163</f>
        <v>0</v>
      </c>
      <c r="D27" s="892">
        <f>'IV. Datos Entrada-PE'!C181</f>
        <v>0</v>
      </c>
      <c r="E27" s="290">
        <f t="shared" si="0"/>
        <v>0</v>
      </c>
      <c r="F27" s="1154"/>
      <c r="G27" s="3"/>
    </row>
    <row r="28" spans="2:14" ht="12.5" x14ac:dyDescent="0.25">
      <c r="B28" s="771">
        <f>'IV. Datos Entrada-PE'!B164</f>
        <v>0</v>
      </c>
      <c r="C28" s="894">
        <f>'IV. Datos Entrada-PE'!C164</f>
        <v>0</v>
      </c>
      <c r="D28" s="892">
        <f>'IV. Datos Entrada-PE'!C182</f>
        <v>0</v>
      </c>
      <c r="E28" s="290">
        <f t="shared" si="0"/>
        <v>0</v>
      </c>
      <c r="F28" s="1154"/>
      <c r="G28" s="3"/>
    </row>
    <row r="29" spans="2:14" ht="12.5" x14ac:dyDescent="0.25">
      <c r="B29" s="771">
        <f>'IV. Datos Entrada-PE'!B165</f>
        <v>0</v>
      </c>
      <c r="C29" s="894">
        <f>'IV. Datos Entrada-PE'!C165</f>
        <v>0</v>
      </c>
      <c r="D29" s="892">
        <f>'IV. Datos Entrada-PE'!C183</f>
        <v>0</v>
      </c>
      <c r="E29" s="290">
        <f t="shared" si="0"/>
        <v>0</v>
      </c>
      <c r="F29" s="1154"/>
      <c r="G29" s="3"/>
    </row>
    <row r="30" spans="2:14" thickBot="1" x14ac:dyDescent="0.3">
      <c r="B30" s="772">
        <f>'IV. Datos Entrada-PE'!B166</f>
        <v>0</v>
      </c>
      <c r="C30" s="773">
        <f>'IV. Datos Entrada-PE'!C166</f>
        <v>0</v>
      </c>
      <c r="D30" s="753">
        <f>'IV. Datos Entrada-PE'!C184</f>
        <v>0</v>
      </c>
      <c r="E30" s="291">
        <f t="shared" si="0"/>
        <v>0</v>
      </c>
      <c r="F30" s="1155"/>
      <c r="G30" s="3"/>
    </row>
    <row r="31" spans="2:14" ht="13.5" thickBot="1" x14ac:dyDescent="0.35">
      <c r="B31" s="292" t="s">
        <v>433</v>
      </c>
      <c r="C31" s="293">
        <f>SUM(C19:C30)</f>
        <v>0</v>
      </c>
      <c r="D31" s="294">
        <f>SUM(D19:D30)</f>
        <v>0</v>
      </c>
      <c r="E31" s="291">
        <f>SUM(E19:E30)</f>
        <v>0</v>
      </c>
      <c r="F31" s="295">
        <f>E31*(C15*C16*0.717*'III. Datos Entrada-BE'!$G$43)</f>
        <v>0</v>
      </c>
      <c r="G31" s="3"/>
    </row>
    <row r="32" spans="2:14" x14ac:dyDescent="0.3">
      <c r="B32" s="13"/>
      <c r="E32" s="2"/>
      <c r="F32" s="296"/>
      <c r="G32" s="3"/>
    </row>
    <row r="33" spans="2:11" ht="13.5" thickBot="1" x14ac:dyDescent="0.35">
      <c r="B33" s="13"/>
      <c r="E33" s="2"/>
      <c r="F33" s="296"/>
      <c r="G33" s="3"/>
    </row>
    <row r="34" spans="2:11" ht="13.5" thickBot="1" x14ac:dyDescent="0.35">
      <c r="B34" s="1158">
        <f>'III. Datos Entrada-BE'!C53</f>
        <v>0</v>
      </c>
      <c r="C34" s="1159"/>
      <c r="D34" s="139"/>
      <c r="E34" s="139"/>
      <c r="F34" s="297"/>
      <c r="G34" s="298"/>
      <c r="H34" s="139"/>
      <c r="I34" s="139"/>
      <c r="J34" s="139"/>
      <c r="K34" s="139"/>
    </row>
    <row r="35" spans="2:11" ht="15" x14ac:dyDescent="0.4">
      <c r="B35" s="278" t="s">
        <v>492</v>
      </c>
      <c r="C35" s="279">
        <f>'VI. BE CH4-nAS'!E17</f>
        <v>0</v>
      </c>
      <c r="D35" s="280"/>
      <c r="E35" s="280"/>
      <c r="F35" s="299"/>
      <c r="G35" s="300"/>
      <c r="H35" s="280"/>
      <c r="I35" s="280"/>
      <c r="J35" s="280"/>
      <c r="K35" s="280"/>
    </row>
    <row r="36" spans="2:11" ht="16.5" thickBot="1" x14ac:dyDescent="0.45">
      <c r="B36" s="769" t="s">
        <v>493</v>
      </c>
      <c r="C36" s="770">
        <f>'III. Datos Entrada-BE'!C116</f>
        <v>0</v>
      </c>
      <c r="D36" s="280"/>
      <c r="E36" s="280"/>
      <c r="F36" s="299"/>
      <c r="G36" s="300"/>
      <c r="H36" s="280"/>
      <c r="I36" s="280"/>
      <c r="J36" s="280"/>
      <c r="K36" s="280"/>
    </row>
    <row r="37" spans="2:11" ht="13.5" thickBot="1" x14ac:dyDescent="0.35">
      <c r="B37" s="283"/>
      <c r="C37" s="284"/>
      <c r="D37" s="280"/>
      <c r="E37" s="280"/>
      <c r="F37" s="299"/>
      <c r="G37" s="300"/>
      <c r="H37" s="280"/>
      <c r="I37" s="280"/>
      <c r="J37" s="280"/>
      <c r="K37" s="280"/>
    </row>
    <row r="38" spans="2:11" s="22" customFormat="1" ht="28.5" thickBot="1" x14ac:dyDescent="0.45">
      <c r="B38" s="285" t="s">
        <v>494</v>
      </c>
      <c r="C38" s="74" t="s">
        <v>495</v>
      </c>
      <c r="D38" s="74" t="s">
        <v>496</v>
      </c>
      <c r="E38" s="286" t="s">
        <v>497</v>
      </c>
      <c r="F38" s="287" t="s">
        <v>498</v>
      </c>
      <c r="G38" s="12"/>
    </row>
    <row r="39" spans="2:11" ht="12.5" x14ac:dyDescent="0.25">
      <c r="B39" s="288">
        <f>'IV. Datos Entrada-PE'!B154</f>
        <v>0</v>
      </c>
      <c r="C39" s="436">
        <f>'IV. Datos Entrada-PE'!C154</f>
        <v>0</v>
      </c>
      <c r="D39" s="236">
        <f>'IV. Datos Entrada-PE'!D171</f>
        <v>0</v>
      </c>
      <c r="E39" s="289">
        <f>C39*D39</f>
        <v>0</v>
      </c>
      <c r="F39" s="1153"/>
      <c r="G39" s="3"/>
    </row>
    <row r="40" spans="2:11" ht="12.5" x14ac:dyDescent="0.25">
      <c r="B40" s="771">
        <f>'IV. Datos Entrada-PE'!B155</f>
        <v>0</v>
      </c>
      <c r="C40" s="894">
        <f>'IV. Datos Entrada-PE'!C155</f>
        <v>0</v>
      </c>
      <c r="D40" s="892">
        <f>'IV. Datos Entrada-PE'!D172</f>
        <v>0</v>
      </c>
      <c r="E40" s="290">
        <f t="shared" ref="E40:E50" si="1">C40*D40</f>
        <v>0</v>
      </c>
      <c r="F40" s="1154"/>
      <c r="G40" s="3"/>
    </row>
    <row r="41" spans="2:11" ht="12.5" x14ac:dyDescent="0.25">
      <c r="B41" s="771">
        <f>'IV. Datos Entrada-PE'!B157</f>
        <v>0</v>
      </c>
      <c r="C41" s="894">
        <f>'IV. Datos Entrada-PE'!C157</f>
        <v>0</v>
      </c>
      <c r="D41" s="892">
        <f>'IV. Datos Entrada-PE'!D175</f>
        <v>0</v>
      </c>
      <c r="E41" s="290">
        <f t="shared" si="1"/>
        <v>0</v>
      </c>
      <c r="F41" s="1154"/>
      <c r="G41" s="3"/>
    </row>
    <row r="42" spans="2:11" ht="12.5" x14ac:dyDescent="0.25">
      <c r="B42" s="771">
        <f>'IV. Datos Entrada-PE'!B158</f>
        <v>0</v>
      </c>
      <c r="C42" s="894">
        <f>'IV. Datos Entrada-PE'!C158</f>
        <v>0</v>
      </c>
      <c r="D42" s="892">
        <f>'IV. Datos Entrada-PE'!D176</f>
        <v>0</v>
      </c>
      <c r="E42" s="290">
        <f t="shared" si="1"/>
        <v>0</v>
      </c>
      <c r="F42" s="1154"/>
      <c r="G42" s="3"/>
    </row>
    <row r="43" spans="2:11" ht="12.5" x14ac:dyDescent="0.25">
      <c r="B43" s="771">
        <f>'IV. Datos Entrada-PE'!B159</f>
        <v>0</v>
      </c>
      <c r="C43" s="894">
        <f>'IV. Datos Entrada-PE'!C159</f>
        <v>0</v>
      </c>
      <c r="D43" s="892">
        <f>'IV. Datos Entrada-PE'!D177</f>
        <v>0</v>
      </c>
      <c r="E43" s="290">
        <f t="shared" si="1"/>
        <v>0</v>
      </c>
      <c r="F43" s="1154"/>
      <c r="G43" s="3"/>
    </row>
    <row r="44" spans="2:11" ht="12.5" x14ac:dyDescent="0.25">
      <c r="B44" s="771">
        <f>'IV. Datos Entrada-PE'!B160</f>
        <v>0</v>
      </c>
      <c r="C44" s="894">
        <f>'IV. Datos Entrada-PE'!C160</f>
        <v>0</v>
      </c>
      <c r="D44" s="892">
        <f>'IV. Datos Entrada-PE'!D178</f>
        <v>0</v>
      </c>
      <c r="E44" s="290">
        <f t="shared" si="1"/>
        <v>0</v>
      </c>
      <c r="F44" s="1154"/>
      <c r="G44" s="3"/>
    </row>
    <row r="45" spans="2:11" ht="12.5" x14ac:dyDescent="0.25">
      <c r="B45" s="771">
        <f>'IV. Datos Entrada-PE'!B161</f>
        <v>0</v>
      </c>
      <c r="C45" s="894">
        <f>'IV. Datos Entrada-PE'!C161</f>
        <v>0</v>
      </c>
      <c r="D45" s="892">
        <f>'IV. Datos Entrada-PE'!D179</f>
        <v>0</v>
      </c>
      <c r="E45" s="290">
        <f t="shared" si="1"/>
        <v>0</v>
      </c>
      <c r="F45" s="1154"/>
      <c r="G45" s="3"/>
    </row>
    <row r="46" spans="2:11" ht="12.5" x14ac:dyDescent="0.25">
      <c r="B46" s="771">
        <f>'IV. Datos Entrada-PE'!B162</f>
        <v>0</v>
      </c>
      <c r="C46" s="894">
        <f>'IV. Datos Entrada-PE'!C162</f>
        <v>0</v>
      </c>
      <c r="D46" s="892">
        <f>'IV. Datos Entrada-PE'!D180</f>
        <v>0</v>
      </c>
      <c r="E46" s="290">
        <f t="shared" si="1"/>
        <v>0</v>
      </c>
      <c r="F46" s="1154"/>
      <c r="G46" s="3"/>
    </row>
    <row r="47" spans="2:11" ht="12.5" x14ac:dyDescent="0.25">
      <c r="B47" s="771">
        <f>'IV. Datos Entrada-PE'!B163</f>
        <v>0</v>
      </c>
      <c r="C47" s="894">
        <f>'IV. Datos Entrada-PE'!C163</f>
        <v>0</v>
      </c>
      <c r="D47" s="892">
        <f>'IV. Datos Entrada-PE'!D181</f>
        <v>0</v>
      </c>
      <c r="E47" s="290">
        <f t="shared" si="1"/>
        <v>0</v>
      </c>
      <c r="F47" s="1154"/>
      <c r="G47" s="3"/>
    </row>
    <row r="48" spans="2:11" ht="12.5" x14ac:dyDescent="0.25">
      <c r="B48" s="771">
        <f>'IV. Datos Entrada-PE'!B164</f>
        <v>0</v>
      </c>
      <c r="C48" s="894">
        <f>'IV. Datos Entrada-PE'!C164</f>
        <v>0</v>
      </c>
      <c r="D48" s="892">
        <f>'IV. Datos Entrada-PE'!D182</f>
        <v>0</v>
      </c>
      <c r="E48" s="290">
        <f t="shared" si="1"/>
        <v>0</v>
      </c>
      <c r="F48" s="1154"/>
      <c r="G48" s="3"/>
    </row>
    <row r="49" spans="2:11" ht="12.5" x14ac:dyDescent="0.25">
      <c r="B49" s="771">
        <f>'IV. Datos Entrada-PE'!B165</f>
        <v>0</v>
      </c>
      <c r="C49" s="894">
        <f>'IV. Datos Entrada-PE'!C165</f>
        <v>0</v>
      </c>
      <c r="D49" s="892">
        <f>'IV. Datos Entrada-PE'!D183</f>
        <v>0</v>
      </c>
      <c r="E49" s="290">
        <f t="shared" si="1"/>
        <v>0</v>
      </c>
      <c r="F49" s="1154"/>
      <c r="G49" s="3"/>
    </row>
    <row r="50" spans="2:11" thickBot="1" x14ac:dyDescent="0.3">
      <c r="B50" s="772">
        <f>'IV. Datos Entrada-PE'!B166</f>
        <v>0</v>
      </c>
      <c r="C50" s="773">
        <f>'IV. Datos Entrada-PE'!C166</f>
        <v>0</v>
      </c>
      <c r="D50" s="753">
        <f>'IV. Datos Entrada-PE'!D184</f>
        <v>0</v>
      </c>
      <c r="E50" s="291">
        <f t="shared" si="1"/>
        <v>0</v>
      </c>
      <c r="F50" s="1155"/>
      <c r="G50" s="3"/>
    </row>
    <row r="51" spans="2:11" ht="13.5" thickBot="1" x14ac:dyDescent="0.35">
      <c r="B51" s="292" t="s">
        <v>433</v>
      </c>
      <c r="C51" s="293">
        <f>SUM(C39:C50)</f>
        <v>0</v>
      </c>
      <c r="D51" s="294">
        <f>SUM(D39:D50)</f>
        <v>0</v>
      </c>
      <c r="E51" s="291">
        <f>SUM(E39:E50)</f>
        <v>0</v>
      </c>
      <c r="F51" s="295">
        <f>E51*(C35*C36*0.717*'III. Datos Entrada-BE'!$G$43)</f>
        <v>0</v>
      </c>
      <c r="G51" s="3"/>
    </row>
    <row r="52" spans="2:11" x14ac:dyDescent="0.3">
      <c r="B52" s="13"/>
      <c r="E52" s="2"/>
      <c r="F52" s="296"/>
      <c r="G52" s="3"/>
    </row>
    <row r="53" spans="2:11" ht="13.5" thickBot="1" x14ac:dyDescent="0.35">
      <c r="B53" s="13"/>
      <c r="E53" s="2"/>
      <c r="F53" s="296"/>
      <c r="G53" s="3"/>
    </row>
    <row r="54" spans="2:11" ht="13.5" thickBot="1" x14ac:dyDescent="0.35">
      <c r="B54" s="1156">
        <f>'III. Datos Entrada-BE'!C54</f>
        <v>0</v>
      </c>
      <c r="C54" s="1157"/>
      <c r="D54" s="301"/>
      <c r="E54" s="301"/>
      <c r="F54" s="302"/>
      <c r="G54" s="303"/>
      <c r="H54" s="301"/>
      <c r="I54" s="301"/>
      <c r="J54" s="301"/>
      <c r="K54" s="301"/>
    </row>
    <row r="55" spans="2:11" ht="15" x14ac:dyDescent="0.4">
      <c r="B55" s="278" t="s">
        <v>492</v>
      </c>
      <c r="C55" s="279">
        <f>'VI. BE CH4-nAS'!E18</f>
        <v>0</v>
      </c>
      <c r="D55" s="280"/>
      <c r="E55" s="280"/>
      <c r="F55" s="299"/>
      <c r="G55" s="300"/>
      <c r="H55" s="280"/>
      <c r="I55" s="280"/>
      <c r="J55" s="280"/>
      <c r="K55" s="280"/>
    </row>
    <row r="56" spans="2:11" ht="16.5" thickBot="1" x14ac:dyDescent="0.45">
      <c r="B56" s="769" t="s">
        <v>493</v>
      </c>
      <c r="C56" s="770">
        <f>'III. Datos Entrada-BE'!C117</f>
        <v>0</v>
      </c>
      <c r="D56" s="280"/>
      <c r="E56" s="280"/>
      <c r="F56" s="299"/>
      <c r="G56" s="300"/>
      <c r="H56" s="280"/>
      <c r="I56" s="280"/>
      <c r="J56" s="280"/>
      <c r="K56" s="280"/>
    </row>
    <row r="57" spans="2:11" ht="13.5" thickBot="1" x14ac:dyDescent="0.35">
      <c r="B57" s="283"/>
      <c r="C57" s="284"/>
      <c r="D57" s="280"/>
      <c r="E57" s="280"/>
      <c r="F57" s="299"/>
      <c r="G57" s="300"/>
      <c r="H57" s="280"/>
      <c r="I57" s="280"/>
      <c r="J57" s="280"/>
      <c r="K57" s="280"/>
    </row>
    <row r="58" spans="2:11" s="22" customFormat="1" ht="28.5" thickBot="1" x14ac:dyDescent="0.45">
      <c r="B58" s="285" t="s">
        <v>494</v>
      </c>
      <c r="C58" s="74" t="s">
        <v>495</v>
      </c>
      <c r="D58" s="74" t="s">
        <v>496</v>
      </c>
      <c r="E58" s="286" t="s">
        <v>497</v>
      </c>
      <c r="F58" s="287" t="s">
        <v>498</v>
      </c>
      <c r="G58" s="12"/>
    </row>
    <row r="59" spans="2:11" ht="12.5" x14ac:dyDescent="0.25">
      <c r="B59" s="288">
        <f>'IV. Datos Entrada-PE'!B154</f>
        <v>0</v>
      </c>
      <c r="C59" s="436">
        <f>'IV. Datos Entrada-PE'!C154</f>
        <v>0</v>
      </c>
      <c r="D59" s="236">
        <f>'IV. Datos Entrada-PE'!E171</f>
        <v>0</v>
      </c>
      <c r="E59" s="289">
        <f>C59*D59</f>
        <v>0</v>
      </c>
      <c r="F59" s="1153"/>
      <c r="G59" s="3"/>
    </row>
    <row r="60" spans="2:11" ht="12.5" x14ac:dyDescent="0.25">
      <c r="B60" s="771">
        <f>'IV. Datos Entrada-PE'!B155</f>
        <v>0</v>
      </c>
      <c r="C60" s="894">
        <f>'IV. Datos Entrada-PE'!C155</f>
        <v>0</v>
      </c>
      <c r="D60" s="892">
        <f>'IV. Datos Entrada-PE'!E172</f>
        <v>0</v>
      </c>
      <c r="E60" s="290">
        <f t="shared" ref="E60:E70" si="2">C60*D60</f>
        <v>0</v>
      </c>
      <c r="F60" s="1154"/>
      <c r="G60" s="3"/>
    </row>
    <row r="61" spans="2:11" ht="12.5" x14ac:dyDescent="0.25">
      <c r="B61" s="771">
        <f>'IV. Datos Entrada-PE'!B157</f>
        <v>0</v>
      </c>
      <c r="C61" s="894">
        <f>'IV. Datos Entrada-PE'!C157</f>
        <v>0</v>
      </c>
      <c r="D61" s="892">
        <f>'IV. Datos Entrada-PE'!E175</f>
        <v>0</v>
      </c>
      <c r="E61" s="290">
        <f t="shared" si="2"/>
        <v>0</v>
      </c>
      <c r="F61" s="1154"/>
      <c r="G61" s="3"/>
    </row>
    <row r="62" spans="2:11" ht="12.5" x14ac:dyDescent="0.25">
      <c r="B62" s="771">
        <f>'IV. Datos Entrada-PE'!B158</f>
        <v>0</v>
      </c>
      <c r="C62" s="894">
        <f>'IV. Datos Entrada-PE'!C158</f>
        <v>0</v>
      </c>
      <c r="D62" s="892">
        <f>'IV. Datos Entrada-PE'!E176</f>
        <v>0</v>
      </c>
      <c r="E62" s="290">
        <f t="shared" si="2"/>
        <v>0</v>
      </c>
      <c r="F62" s="1154"/>
      <c r="G62" s="3"/>
    </row>
    <row r="63" spans="2:11" ht="12.5" x14ac:dyDescent="0.25">
      <c r="B63" s="771">
        <f>'IV. Datos Entrada-PE'!B159</f>
        <v>0</v>
      </c>
      <c r="C63" s="894">
        <f>'IV. Datos Entrada-PE'!C159</f>
        <v>0</v>
      </c>
      <c r="D63" s="892">
        <f>'IV. Datos Entrada-PE'!E177</f>
        <v>0</v>
      </c>
      <c r="E63" s="290">
        <f t="shared" si="2"/>
        <v>0</v>
      </c>
      <c r="F63" s="1154"/>
      <c r="G63" s="3"/>
    </row>
    <row r="64" spans="2:11" ht="12.5" x14ac:dyDescent="0.25">
      <c r="B64" s="771">
        <f>'IV. Datos Entrada-PE'!B160</f>
        <v>0</v>
      </c>
      <c r="C64" s="894">
        <f>'IV. Datos Entrada-PE'!C160</f>
        <v>0</v>
      </c>
      <c r="D64" s="892">
        <f>'IV. Datos Entrada-PE'!E178</f>
        <v>0</v>
      </c>
      <c r="E64" s="290">
        <f t="shared" si="2"/>
        <v>0</v>
      </c>
      <c r="F64" s="1154"/>
      <c r="G64" s="3"/>
    </row>
    <row r="65" spans="2:11" ht="12.5" x14ac:dyDescent="0.25">
      <c r="B65" s="771">
        <f>'IV. Datos Entrada-PE'!B161</f>
        <v>0</v>
      </c>
      <c r="C65" s="894">
        <f>'IV. Datos Entrada-PE'!C161</f>
        <v>0</v>
      </c>
      <c r="D65" s="892">
        <f>'IV. Datos Entrada-PE'!E179</f>
        <v>0</v>
      </c>
      <c r="E65" s="290">
        <f t="shared" si="2"/>
        <v>0</v>
      </c>
      <c r="F65" s="1154"/>
      <c r="G65" s="3"/>
    </row>
    <row r="66" spans="2:11" ht="12.5" x14ac:dyDescent="0.25">
      <c r="B66" s="771">
        <f>'IV. Datos Entrada-PE'!B162</f>
        <v>0</v>
      </c>
      <c r="C66" s="894">
        <f>'IV. Datos Entrada-PE'!C162</f>
        <v>0</v>
      </c>
      <c r="D66" s="892">
        <f>'IV. Datos Entrada-PE'!E180</f>
        <v>0</v>
      </c>
      <c r="E66" s="290">
        <f t="shared" si="2"/>
        <v>0</v>
      </c>
      <c r="F66" s="1154"/>
      <c r="G66" s="3"/>
    </row>
    <row r="67" spans="2:11" ht="12.5" x14ac:dyDescent="0.25">
      <c r="B67" s="771">
        <f>'IV. Datos Entrada-PE'!B163</f>
        <v>0</v>
      </c>
      <c r="C67" s="894">
        <f>'IV. Datos Entrada-PE'!C163</f>
        <v>0</v>
      </c>
      <c r="D67" s="892">
        <f>'IV. Datos Entrada-PE'!E181</f>
        <v>0</v>
      </c>
      <c r="E67" s="290">
        <f t="shared" si="2"/>
        <v>0</v>
      </c>
      <c r="F67" s="1154"/>
      <c r="G67" s="3"/>
    </row>
    <row r="68" spans="2:11" ht="12.5" x14ac:dyDescent="0.25">
      <c r="B68" s="771">
        <f>'IV. Datos Entrada-PE'!B164</f>
        <v>0</v>
      </c>
      <c r="C68" s="894">
        <f>'IV. Datos Entrada-PE'!C164</f>
        <v>0</v>
      </c>
      <c r="D68" s="892">
        <f>'IV. Datos Entrada-PE'!E182</f>
        <v>0</v>
      </c>
      <c r="E68" s="290">
        <f t="shared" si="2"/>
        <v>0</v>
      </c>
      <c r="F68" s="1154"/>
      <c r="G68" s="3"/>
    </row>
    <row r="69" spans="2:11" ht="12.5" x14ac:dyDescent="0.25">
      <c r="B69" s="771">
        <f>'IV. Datos Entrada-PE'!B165</f>
        <v>0</v>
      </c>
      <c r="C69" s="894">
        <f>'IV. Datos Entrada-PE'!C165</f>
        <v>0</v>
      </c>
      <c r="D69" s="892">
        <f>'IV. Datos Entrada-PE'!E183</f>
        <v>0</v>
      </c>
      <c r="E69" s="290">
        <f t="shared" si="2"/>
        <v>0</v>
      </c>
      <c r="F69" s="1154"/>
      <c r="G69" s="3"/>
    </row>
    <row r="70" spans="2:11" thickBot="1" x14ac:dyDescent="0.3">
      <c r="B70" s="772">
        <f>'IV. Datos Entrada-PE'!B166</f>
        <v>0</v>
      </c>
      <c r="C70" s="773">
        <f>'IV. Datos Entrada-PE'!C166</f>
        <v>0</v>
      </c>
      <c r="D70" s="753">
        <f>'IV. Datos Entrada-PE'!E184</f>
        <v>0</v>
      </c>
      <c r="E70" s="291">
        <f t="shared" si="2"/>
        <v>0</v>
      </c>
      <c r="F70" s="1155"/>
      <c r="G70" s="3"/>
    </row>
    <row r="71" spans="2:11" ht="13.5" thickBot="1" x14ac:dyDescent="0.35">
      <c r="B71" s="292" t="s">
        <v>433</v>
      </c>
      <c r="C71" s="293">
        <f>SUM(C59:C70)</f>
        <v>0</v>
      </c>
      <c r="D71" s="294">
        <f>SUM(D59:D70)</f>
        <v>0</v>
      </c>
      <c r="E71" s="291">
        <f>SUM(E59:E70)</f>
        <v>0</v>
      </c>
      <c r="F71" s="295">
        <f>E71*(C55*C56*0.717*'III. Datos Entrada-BE'!$G$43)</f>
        <v>0</v>
      </c>
      <c r="G71" s="3"/>
    </row>
    <row r="72" spans="2:11" x14ac:dyDescent="0.3">
      <c r="B72" s="13"/>
      <c r="E72" s="2"/>
      <c r="F72" s="296"/>
      <c r="G72" s="3"/>
    </row>
    <row r="73" spans="2:11" ht="13.5" thickBot="1" x14ac:dyDescent="0.35">
      <c r="B73" s="13"/>
      <c r="E73" s="2"/>
      <c r="F73" s="296"/>
      <c r="G73" s="3"/>
    </row>
    <row r="74" spans="2:11" ht="13.5" thickBot="1" x14ac:dyDescent="0.35">
      <c r="B74" s="1156">
        <f>'III. Datos Entrada-BE'!C55</f>
        <v>0</v>
      </c>
      <c r="C74" s="1157"/>
      <c r="D74" s="301"/>
      <c r="E74" s="301"/>
      <c r="F74" s="302"/>
      <c r="G74" s="303"/>
      <c r="H74" s="301"/>
      <c r="I74" s="301"/>
      <c r="J74" s="301"/>
      <c r="K74" s="301"/>
    </row>
    <row r="75" spans="2:11" ht="15" x14ac:dyDescent="0.4">
      <c r="B75" s="278" t="s">
        <v>492</v>
      </c>
      <c r="C75" s="279">
        <f>'VI. BE CH4-nAS'!E19</f>
        <v>0</v>
      </c>
      <c r="D75" s="280"/>
      <c r="E75" s="280"/>
      <c r="F75" s="299"/>
      <c r="G75" s="300"/>
      <c r="H75" s="280"/>
      <c r="I75" s="280"/>
      <c r="J75" s="280"/>
      <c r="K75" s="280"/>
    </row>
    <row r="76" spans="2:11" ht="16.5" thickBot="1" x14ac:dyDescent="0.45">
      <c r="B76" s="769" t="s">
        <v>493</v>
      </c>
      <c r="C76" s="770">
        <f>'III. Datos Entrada-BE'!C118</f>
        <v>0</v>
      </c>
      <c r="D76" s="280"/>
      <c r="E76" s="280"/>
      <c r="F76" s="299"/>
      <c r="G76" s="300"/>
      <c r="H76" s="280"/>
      <c r="I76" s="280"/>
      <c r="J76" s="280"/>
      <c r="K76" s="280"/>
    </row>
    <row r="77" spans="2:11" ht="13.5" thickBot="1" x14ac:dyDescent="0.35">
      <c r="B77" s="283"/>
      <c r="C77" s="284"/>
      <c r="D77" s="280"/>
      <c r="E77" s="280"/>
      <c r="F77" s="299"/>
      <c r="G77" s="300"/>
      <c r="H77" s="280"/>
      <c r="I77" s="280"/>
      <c r="J77" s="280"/>
      <c r="K77" s="280"/>
    </row>
    <row r="78" spans="2:11" s="22" customFormat="1" ht="28.5" thickBot="1" x14ac:dyDescent="0.45">
      <c r="B78" s="285" t="s">
        <v>494</v>
      </c>
      <c r="C78" s="74" t="s">
        <v>495</v>
      </c>
      <c r="D78" s="74" t="s">
        <v>496</v>
      </c>
      <c r="E78" s="286" t="s">
        <v>497</v>
      </c>
      <c r="F78" s="287" t="s">
        <v>498</v>
      </c>
      <c r="G78" s="12"/>
    </row>
    <row r="79" spans="2:11" ht="12.5" x14ac:dyDescent="0.25">
      <c r="B79" s="288">
        <f>'IV. Datos Entrada-PE'!B154</f>
        <v>0</v>
      </c>
      <c r="C79" s="436">
        <f>'IV. Datos Entrada-PE'!C154</f>
        <v>0</v>
      </c>
      <c r="D79" s="236">
        <f>'IV. Datos Entrada-PE'!F171</f>
        <v>0</v>
      </c>
      <c r="E79" s="289">
        <f>C79*D79</f>
        <v>0</v>
      </c>
      <c r="F79" s="1153"/>
      <c r="G79" s="3"/>
    </row>
    <row r="80" spans="2:11" ht="12.5" x14ac:dyDescent="0.25">
      <c r="B80" s="771">
        <f>'IV. Datos Entrada-PE'!B155</f>
        <v>0</v>
      </c>
      <c r="C80" s="894">
        <f>'IV. Datos Entrada-PE'!C155</f>
        <v>0</v>
      </c>
      <c r="D80" s="892">
        <f>'IV. Datos Entrada-PE'!F172</f>
        <v>0</v>
      </c>
      <c r="E80" s="290">
        <f t="shared" ref="E80:E90" si="3">C80*D80</f>
        <v>0</v>
      </c>
      <c r="F80" s="1154"/>
      <c r="G80" s="3"/>
    </row>
    <row r="81" spans="2:11" ht="12.5" x14ac:dyDescent="0.25">
      <c r="B81" s="771">
        <f>'IV. Datos Entrada-PE'!B157</f>
        <v>0</v>
      </c>
      <c r="C81" s="894">
        <f>'IV. Datos Entrada-PE'!C157</f>
        <v>0</v>
      </c>
      <c r="D81" s="892">
        <f>'IV. Datos Entrada-PE'!F175</f>
        <v>0</v>
      </c>
      <c r="E81" s="290">
        <f t="shared" si="3"/>
        <v>0</v>
      </c>
      <c r="F81" s="1154"/>
      <c r="G81" s="3"/>
    </row>
    <row r="82" spans="2:11" ht="12.5" x14ac:dyDescent="0.25">
      <c r="B82" s="771">
        <f>'IV. Datos Entrada-PE'!B158</f>
        <v>0</v>
      </c>
      <c r="C82" s="894">
        <f>'IV. Datos Entrada-PE'!C158</f>
        <v>0</v>
      </c>
      <c r="D82" s="892">
        <f>'IV. Datos Entrada-PE'!F176</f>
        <v>0</v>
      </c>
      <c r="E82" s="290">
        <f t="shared" si="3"/>
        <v>0</v>
      </c>
      <c r="F82" s="1154"/>
      <c r="G82" s="3"/>
    </row>
    <row r="83" spans="2:11" ht="12.5" x14ac:dyDescent="0.25">
      <c r="B83" s="771">
        <f>'IV. Datos Entrada-PE'!B159</f>
        <v>0</v>
      </c>
      <c r="C83" s="894">
        <f>'IV. Datos Entrada-PE'!C159</f>
        <v>0</v>
      </c>
      <c r="D83" s="892">
        <f>'IV. Datos Entrada-PE'!F177</f>
        <v>0</v>
      </c>
      <c r="E83" s="290">
        <f t="shared" si="3"/>
        <v>0</v>
      </c>
      <c r="F83" s="1154"/>
      <c r="G83" s="3"/>
    </row>
    <row r="84" spans="2:11" ht="12.5" x14ac:dyDescent="0.25">
      <c r="B84" s="771">
        <f>'IV. Datos Entrada-PE'!B160</f>
        <v>0</v>
      </c>
      <c r="C84" s="894">
        <f>'IV. Datos Entrada-PE'!C160</f>
        <v>0</v>
      </c>
      <c r="D84" s="892">
        <f>'IV. Datos Entrada-PE'!F178</f>
        <v>0</v>
      </c>
      <c r="E84" s="290">
        <f t="shared" si="3"/>
        <v>0</v>
      </c>
      <c r="F84" s="1154"/>
      <c r="G84" s="3"/>
    </row>
    <row r="85" spans="2:11" ht="12.5" x14ac:dyDescent="0.25">
      <c r="B85" s="771">
        <f>'IV. Datos Entrada-PE'!B161</f>
        <v>0</v>
      </c>
      <c r="C85" s="894">
        <f>'IV. Datos Entrada-PE'!C161</f>
        <v>0</v>
      </c>
      <c r="D85" s="892">
        <f>'IV. Datos Entrada-PE'!F179</f>
        <v>0</v>
      </c>
      <c r="E85" s="290">
        <f t="shared" si="3"/>
        <v>0</v>
      </c>
      <c r="F85" s="1154"/>
      <c r="G85" s="3"/>
    </row>
    <row r="86" spans="2:11" ht="12.5" x14ac:dyDescent="0.25">
      <c r="B86" s="771">
        <f>'IV. Datos Entrada-PE'!B162</f>
        <v>0</v>
      </c>
      <c r="C86" s="894">
        <f>'IV. Datos Entrada-PE'!C162</f>
        <v>0</v>
      </c>
      <c r="D86" s="892">
        <f>'IV. Datos Entrada-PE'!F180</f>
        <v>0</v>
      </c>
      <c r="E86" s="290">
        <f t="shared" si="3"/>
        <v>0</v>
      </c>
      <c r="F86" s="1154"/>
      <c r="G86" s="3"/>
    </row>
    <row r="87" spans="2:11" s="22" customFormat="1" x14ac:dyDescent="0.3">
      <c r="B87" s="771">
        <f>'IV. Datos Entrada-PE'!B163</f>
        <v>0</v>
      </c>
      <c r="C87" s="894">
        <f>'IV. Datos Entrada-PE'!C163</f>
        <v>0</v>
      </c>
      <c r="D87" s="892">
        <f>'IV. Datos Entrada-PE'!F181</f>
        <v>0</v>
      </c>
      <c r="E87" s="290">
        <f t="shared" si="3"/>
        <v>0</v>
      </c>
      <c r="F87" s="1154"/>
      <c r="G87" s="3"/>
      <c r="H87" s="2"/>
      <c r="I87" s="2"/>
      <c r="J87" s="2"/>
      <c r="K87" s="2"/>
    </row>
    <row r="88" spans="2:11" ht="12.5" x14ac:dyDescent="0.25">
      <c r="B88" s="771">
        <f>'IV. Datos Entrada-PE'!B164</f>
        <v>0</v>
      </c>
      <c r="C88" s="894">
        <f>'IV. Datos Entrada-PE'!C164</f>
        <v>0</v>
      </c>
      <c r="D88" s="892">
        <f>'IV. Datos Entrada-PE'!F182</f>
        <v>0</v>
      </c>
      <c r="E88" s="290">
        <f t="shared" si="3"/>
        <v>0</v>
      </c>
      <c r="F88" s="1154"/>
      <c r="G88" s="3"/>
    </row>
    <row r="89" spans="2:11" ht="12.5" x14ac:dyDescent="0.25">
      <c r="B89" s="771">
        <f>'IV. Datos Entrada-PE'!B165</f>
        <v>0</v>
      </c>
      <c r="C89" s="894">
        <f>'IV. Datos Entrada-PE'!C165</f>
        <v>0</v>
      </c>
      <c r="D89" s="892">
        <f>'IV. Datos Entrada-PE'!F183</f>
        <v>0</v>
      </c>
      <c r="E89" s="290">
        <f t="shared" si="3"/>
        <v>0</v>
      </c>
      <c r="F89" s="1154"/>
      <c r="G89" s="3"/>
    </row>
    <row r="90" spans="2:11" thickBot="1" x14ac:dyDescent="0.3">
      <c r="B90" s="772">
        <f>'IV. Datos Entrada-PE'!B166</f>
        <v>0</v>
      </c>
      <c r="C90" s="773">
        <f>'IV. Datos Entrada-PE'!C166</f>
        <v>0</v>
      </c>
      <c r="D90" s="753">
        <f>'IV. Datos Entrada-PE'!F184</f>
        <v>0</v>
      </c>
      <c r="E90" s="291">
        <f t="shared" si="3"/>
        <v>0</v>
      </c>
      <c r="F90" s="1155"/>
      <c r="G90" s="3"/>
    </row>
    <row r="91" spans="2:11" ht="13.5" thickBot="1" x14ac:dyDescent="0.35">
      <c r="B91" s="292" t="s">
        <v>433</v>
      </c>
      <c r="C91" s="293">
        <f>SUM(C79:C90)</f>
        <v>0</v>
      </c>
      <c r="D91" s="294">
        <f>SUM(D79:D90)</f>
        <v>0</v>
      </c>
      <c r="E91" s="291">
        <f>SUM(E79:E90)</f>
        <v>0</v>
      </c>
      <c r="F91" s="295">
        <f>E91*(C75*C76*0.717*'III. Datos Entrada-BE'!$G$43)</f>
        <v>0</v>
      </c>
      <c r="G91" s="3"/>
    </row>
    <row r="92" spans="2:11" x14ac:dyDescent="0.3">
      <c r="B92" s="13"/>
      <c r="E92" s="2"/>
      <c r="F92" s="296"/>
      <c r="G92" s="3"/>
    </row>
    <row r="93" spans="2:11" ht="13.5" thickBot="1" x14ac:dyDescent="0.35">
      <c r="B93" s="13"/>
      <c r="E93" s="2"/>
      <c r="F93" s="296"/>
      <c r="G93" s="3"/>
    </row>
    <row r="94" spans="2:11" ht="13.5" thickBot="1" x14ac:dyDescent="0.35">
      <c r="B94" s="1156">
        <f>'III. Datos Entrada-BE'!C56</f>
        <v>0</v>
      </c>
      <c r="C94" s="1157"/>
      <c r="D94" s="301"/>
      <c r="E94" s="301"/>
      <c r="F94" s="302"/>
      <c r="G94" s="303"/>
      <c r="H94" s="301"/>
      <c r="I94" s="301"/>
      <c r="J94" s="301"/>
      <c r="K94" s="301"/>
    </row>
    <row r="95" spans="2:11" ht="15" x14ac:dyDescent="0.4">
      <c r="B95" s="278" t="s">
        <v>499</v>
      </c>
      <c r="C95" s="279">
        <f>'VI. BE CH4-nAS'!E20</f>
        <v>0</v>
      </c>
      <c r="D95" s="280"/>
      <c r="E95" s="280"/>
      <c r="F95" s="299"/>
      <c r="G95" s="300"/>
      <c r="H95" s="280"/>
      <c r="I95" s="280"/>
      <c r="J95" s="280"/>
      <c r="K95" s="280"/>
    </row>
    <row r="96" spans="2:11" ht="16.5" thickBot="1" x14ac:dyDescent="0.45">
      <c r="B96" s="769" t="s">
        <v>500</v>
      </c>
      <c r="C96" s="770">
        <f>'III. Datos Entrada-BE'!C119</f>
        <v>0</v>
      </c>
      <c r="D96" s="280"/>
      <c r="E96" s="280"/>
      <c r="F96" s="299"/>
      <c r="G96" s="300"/>
      <c r="H96" s="304"/>
      <c r="I96" s="280"/>
      <c r="J96" s="280"/>
      <c r="K96" s="280"/>
    </row>
    <row r="97" spans="2:11" ht="13.5" thickBot="1" x14ac:dyDescent="0.35">
      <c r="B97" s="283"/>
      <c r="C97" s="284"/>
      <c r="D97" s="280"/>
      <c r="E97" s="280"/>
      <c r="F97" s="299"/>
      <c r="G97" s="300"/>
      <c r="H97" s="280"/>
      <c r="I97" s="280"/>
      <c r="J97" s="280"/>
      <c r="K97" s="280"/>
    </row>
    <row r="98" spans="2:11" s="22" customFormat="1" ht="28.5" thickBot="1" x14ac:dyDescent="0.45">
      <c r="B98" s="285" t="s">
        <v>494</v>
      </c>
      <c r="C98" s="74" t="s">
        <v>495</v>
      </c>
      <c r="D98" s="74" t="s">
        <v>496</v>
      </c>
      <c r="E98" s="286" t="s">
        <v>497</v>
      </c>
      <c r="F98" s="287" t="s">
        <v>498</v>
      </c>
      <c r="G98" s="12"/>
    </row>
    <row r="99" spans="2:11" ht="12.5" x14ac:dyDescent="0.25">
      <c r="B99" s="288">
        <f>'IV. Datos Entrada-PE'!B154</f>
        <v>0</v>
      </c>
      <c r="C99" s="436">
        <f>'IV. Datos Entrada-PE'!C154</f>
        <v>0</v>
      </c>
      <c r="D99" s="236">
        <f>'IV. Datos Entrada-PE'!G171</f>
        <v>0</v>
      </c>
      <c r="E99" s="289">
        <f>C99*D99</f>
        <v>0</v>
      </c>
      <c r="F99" s="1153"/>
      <c r="G99" s="3"/>
    </row>
    <row r="100" spans="2:11" ht="12.5" x14ac:dyDescent="0.25">
      <c r="B100" s="771">
        <f>'IV. Datos Entrada-PE'!B155</f>
        <v>0</v>
      </c>
      <c r="C100" s="894">
        <f>'IV. Datos Entrada-PE'!C155</f>
        <v>0</v>
      </c>
      <c r="D100" s="892">
        <f>'IV. Datos Entrada-PE'!G172</f>
        <v>0</v>
      </c>
      <c r="E100" s="290">
        <f t="shared" ref="E100:E110" si="4">C100*D100</f>
        <v>0</v>
      </c>
      <c r="F100" s="1154"/>
      <c r="G100" s="3"/>
    </row>
    <row r="101" spans="2:11" ht="12.5" x14ac:dyDescent="0.25">
      <c r="B101" s="771">
        <f>'IV. Datos Entrada-PE'!B157</f>
        <v>0</v>
      </c>
      <c r="C101" s="894">
        <f>'IV. Datos Entrada-PE'!C157</f>
        <v>0</v>
      </c>
      <c r="D101" s="892">
        <f>'IV. Datos Entrada-PE'!G175</f>
        <v>0</v>
      </c>
      <c r="E101" s="290">
        <f t="shared" si="4"/>
        <v>0</v>
      </c>
      <c r="F101" s="1154"/>
      <c r="G101" s="3"/>
    </row>
    <row r="102" spans="2:11" ht="12.5" x14ac:dyDescent="0.25">
      <c r="B102" s="771">
        <f>'IV. Datos Entrada-PE'!B158</f>
        <v>0</v>
      </c>
      <c r="C102" s="894">
        <f>'IV. Datos Entrada-PE'!C158</f>
        <v>0</v>
      </c>
      <c r="D102" s="892">
        <f>'IV. Datos Entrada-PE'!G176</f>
        <v>0</v>
      </c>
      <c r="E102" s="290">
        <f t="shared" si="4"/>
        <v>0</v>
      </c>
      <c r="F102" s="1154"/>
      <c r="G102" s="3"/>
    </row>
    <row r="103" spans="2:11" ht="12.5" x14ac:dyDescent="0.25">
      <c r="B103" s="771">
        <f>'IV. Datos Entrada-PE'!B159</f>
        <v>0</v>
      </c>
      <c r="C103" s="894">
        <f>'IV. Datos Entrada-PE'!C159</f>
        <v>0</v>
      </c>
      <c r="D103" s="892">
        <f>'IV. Datos Entrada-PE'!G177</f>
        <v>0</v>
      </c>
      <c r="E103" s="290">
        <f t="shared" si="4"/>
        <v>0</v>
      </c>
      <c r="F103" s="1154"/>
      <c r="G103" s="3"/>
    </row>
    <row r="104" spans="2:11" ht="12.5" x14ac:dyDescent="0.25">
      <c r="B104" s="771">
        <f>'IV. Datos Entrada-PE'!B160</f>
        <v>0</v>
      </c>
      <c r="C104" s="894">
        <f>'IV. Datos Entrada-PE'!C160</f>
        <v>0</v>
      </c>
      <c r="D104" s="892">
        <f>'IV. Datos Entrada-PE'!G178</f>
        <v>0</v>
      </c>
      <c r="E104" s="290">
        <f t="shared" si="4"/>
        <v>0</v>
      </c>
      <c r="F104" s="1154"/>
      <c r="G104" s="3"/>
    </row>
    <row r="105" spans="2:11" ht="12.5" x14ac:dyDescent="0.25">
      <c r="B105" s="771">
        <f>'IV. Datos Entrada-PE'!B161</f>
        <v>0</v>
      </c>
      <c r="C105" s="894">
        <f>'IV. Datos Entrada-PE'!C161</f>
        <v>0</v>
      </c>
      <c r="D105" s="892">
        <f>'IV. Datos Entrada-PE'!G179</f>
        <v>0</v>
      </c>
      <c r="E105" s="290">
        <f t="shared" si="4"/>
        <v>0</v>
      </c>
      <c r="F105" s="1154"/>
      <c r="G105" s="3"/>
    </row>
    <row r="106" spans="2:11" ht="12.5" x14ac:dyDescent="0.25">
      <c r="B106" s="771">
        <f>'IV. Datos Entrada-PE'!B162</f>
        <v>0</v>
      </c>
      <c r="C106" s="894">
        <f>'IV. Datos Entrada-PE'!C162</f>
        <v>0</v>
      </c>
      <c r="D106" s="892">
        <f>'IV. Datos Entrada-PE'!G180</f>
        <v>0</v>
      </c>
      <c r="E106" s="290">
        <f t="shared" si="4"/>
        <v>0</v>
      </c>
      <c r="F106" s="1154"/>
      <c r="G106" s="3"/>
    </row>
    <row r="107" spans="2:11" ht="12.5" x14ac:dyDescent="0.25">
      <c r="B107" s="771">
        <f>'IV. Datos Entrada-PE'!B163</f>
        <v>0</v>
      </c>
      <c r="C107" s="894">
        <f>'IV. Datos Entrada-PE'!C163</f>
        <v>0</v>
      </c>
      <c r="D107" s="892">
        <f>'IV. Datos Entrada-PE'!G181</f>
        <v>0</v>
      </c>
      <c r="E107" s="290">
        <f t="shared" si="4"/>
        <v>0</v>
      </c>
      <c r="F107" s="1154"/>
      <c r="G107" s="3"/>
    </row>
    <row r="108" spans="2:11" ht="12.5" x14ac:dyDescent="0.25">
      <c r="B108" s="771">
        <f>'IV. Datos Entrada-PE'!B164</f>
        <v>0</v>
      </c>
      <c r="C108" s="894">
        <f>'IV. Datos Entrada-PE'!C164</f>
        <v>0</v>
      </c>
      <c r="D108" s="892">
        <f>'IV. Datos Entrada-PE'!G182</f>
        <v>0</v>
      </c>
      <c r="E108" s="290">
        <f t="shared" si="4"/>
        <v>0</v>
      </c>
      <c r="F108" s="1154"/>
      <c r="G108" s="3"/>
    </row>
    <row r="109" spans="2:11" ht="12.5" x14ac:dyDescent="0.25">
      <c r="B109" s="771">
        <f>'IV. Datos Entrada-PE'!B165</f>
        <v>0</v>
      </c>
      <c r="C109" s="894">
        <f>'IV. Datos Entrada-PE'!C165</f>
        <v>0</v>
      </c>
      <c r="D109" s="892">
        <f>'IV. Datos Entrada-PE'!G183</f>
        <v>0</v>
      </c>
      <c r="E109" s="290">
        <f t="shared" si="4"/>
        <v>0</v>
      </c>
      <c r="F109" s="1154"/>
      <c r="G109" s="3"/>
    </row>
    <row r="110" spans="2:11" thickBot="1" x14ac:dyDescent="0.3">
      <c r="B110" s="772">
        <f>'IV. Datos Entrada-PE'!B166</f>
        <v>0</v>
      </c>
      <c r="C110" s="773">
        <f>'IV. Datos Entrada-PE'!C166</f>
        <v>0</v>
      </c>
      <c r="D110" s="753">
        <f>'IV. Datos Entrada-PE'!G184</f>
        <v>0</v>
      </c>
      <c r="E110" s="291">
        <f t="shared" si="4"/>
        <v>0</v>
      </c>
      <c r="F110" s="1155"/>
      <c r="G110" s="3"/>
    </row>
    <row r="111" spans="2:11" ht="13.5" thickBot="1" x14ac:dyDescent="0.35">
      <c r="B111" s="292" t="s">
        <v>433</v>
      </c>
      <c r="C111" s="293">
        <f>SUM(C99:C110)</f>
        <v>0</v>
      </c>
      <c r="D111" s="294">
        <f>SUM(D99:D110)</f>
        <v>0</v>
      </c>
      <c r="E111" s="291">
        <f>SUM(E99:E110)</f>
        <v>0</v>
      </c>
      <c r="F111" s="295">
        <f>E111*(C95*C96*0.717*'III. Datos Entrada-BE'!$G$43)</f>
        <v>0</v>
      </c>
      <c r="G111" s="3"/>
    </row>
    <row r="112" spans="2:11" x14ac:dyDescent="0.3">
      <c r="B112" s="13"/>
      <c r="E112" s="2"/>
      <c r="F112" s="296"/>
      <c r="G112" s="3"/>
    </row>
    <row r="113" spans="2:11" ht="13.5" thickBot="1" x14ac:dyDescent="0.35">
      <c r="B113" s="13"/>
      <c r="E113" s="2"/>
      <c r="F113" s="296"/>
      <c r="G113" s="3"/>
    </row>
    <row r="114" spans="2:11" ht="13.5" thickBot="1" x14ac:dyDescent="0.35">
      <c r="B114" s="1156">
        <f>'III. Datos Entrada-BE'!C57</f>
        <v>0</v>
      </c>
      <c r="C114" s="1157"/>
      <c r="D114" s="301"/>
      <c r="E114" s="301"/>
      <c r="F114" s="302"/>
      <c r="G114" s="303"/>
      <c r="H114" s="301"/>
      <c r="I114" s="301"/>
      <c r="J114" s="301"/>
      <c r="K114" s="301"/>
    </row>
    <row r="115" spans="2:11" ht="15" x14ac:dyDescent="0.4">
      <c r="B115" s="278" t="s">
        <v>492</v>
      </c>
      <c r="C115" s="279">
        <f>'VI. BE CH4-nAS'!E21</f>
        <v>0</v>
      </c>
      <c r="D115" s="280"/>
      <c r="E115" s="280"/>
      <c r="F115" s="299"/>
      <c r="G115" s="300"/>
      <c r="H115" s="280"/>
      <c r="I115" s="280"/>
      <c r="J115" s="280"/>
      <c r="K115" s="280"/>
    </row>
    <row r="116" spans="2:11" ht="16.5" thickBot="1" x14ac:dyDescent="0.45">
      <c r="B116" s="769" t="s">
        <v>493</v>
      </c>
      <c r="C116" s="770">
        <f>'III. Datos Entrada-BE'!C120</f>
        <v>0</v>
      </c>
      <c r="D116" s="280"/>
      <c r="E116" s="280"/>
      <c r="F116" s="299"/>
      <c r="G116" s="300"/>
      <c r="H116" s="280"/>
      <c r="I116" s="280"/>
      <c r="J116" s="280"/>
      <c r="K116" s="280"/>
    </row>
    <row r="117" spans="2:11" ht="13.5" thickBot="1" x14ac:dyDescent="0.35">
      <c r="B117" s="283"/>
      <c r="C117" s="284"/>
      <c r="D117" s="280"/>
      <c r="E117" s="280"/>
      <c r="F117" s="299"/>
      <c r="G117" s="300"/>
      <c r="H117" s="280"/>
      <c r="I117" s="280"/>
      <c r="J117" s="280"/>
      <c r="K117" s="280"/>
    </row>
    <row r="118" spans="2:11" s="22" customFormat="1" ht="28.5" thickBot="1" x14ac:dyDescent="0.45">
      <c r="B118" s="285" t="s">
        <v>494</v>
      </c>
      <c r="C118" s="74" t="s">
        <v>495</v>
      </c>
      <c r="D118" s="74" t="s">
        <v>496</v>
      </c>
      <c r="E118" s="286" t="s">
        <v>497</v>
      </c>
      <c r="F118" s="287" t="s">
        <v>498</v>
      </c>
      <c r="G118" s="12"/>
    </row>
    <row r="119" spans="2:11" ht="12.5" x14ac:dyDescent="0.25">
      <c r="B119" s="288">
        <f>'IV. Datos Entrada-PE'!B154</f>
        <v>0</v>
      </c>
      <c r="C119" s="436">
        <f>'IV. Datos Entrada-PE'!C154</f>
        <v>0</v>
      </c>
      <c r="D119" s="236">
        <f>'IV. Datos Entrada-PE'!H171</f>
        <v>0</v>
      </c>
      <c r="E119" s="289">
        <f>C119*D119</f>
        <v>0</v>
      </c>
      <c r="F119" s="1153"/>
      <c r="G119" s="3"/>
    </row>
    <row r="120" spans="2:11" ht="12.5" x14ac:dyDescent="0.25">
      <c r="B120" s="771">
        <f>'IV. Datos Entrada-PE'!B155</f>
        <v>0</v>
      </c>
      <c r="C120" s="894">
        <f>'IV. Datos Entrada-PE'!C155</f>
        <v>0</v>
      </c>
      <c r="D120" s="892">
        <f>'IV. Datos Entrada-PE'!H172</f>
        <v>0</v>
      </c>
      <c r="E120" s="290">
        <f t="shared" ref="E120:E130" si="5">C120*D120</f>
        <v>0</v>
      </c>
      <c r="F120" s="1154"/>
      <c r="G120" s="3"/>
    </row>
    <row r="121" spans="2:11" ht="12.5" x14ac:dyDescent="0.25">
      <c r="B121" s="771">
        <f>'IV. Datos Entrada-PE'!B157</f>
        <v>0</v>
      </c>
      <c r="C121" s="894">
        <f>'IV. Datos Entrada-PE'!C157</f>
        <v>0</v>
      </c>
      <c r="D121" s="892">
        <f>'IV. Datos Entrada-PE'!H175</f>
        <v>0</v>
      </c>
      <c r="E121" s="290">
        <f t="shared" si="5"/>
        <v>0</v>
      </c>
      <c r="F121" s="1154"/>
      <c r="G121" s="3"/>
    </row>
    <row r="122" spans="2:11" ht="12.5" x14ac:dyDescent="0.25">
      <c r="B122" s="771">
        <f>'IV. Datos Entrada-PE'!B158</f>
        <v>0</v>
      </c>
      <c r="C122" s="894">
        <f>'IV. Datos Entrada-PE'!C158</f>
        <v>0</v>
      </c>
      <c r="D122" s="892">
        <f>'IV. Datos Entrada-PE'!H176</f>
        <v>0</v>
      </c>
      <c r="E122" s="290">
        <f t="shared" si="5"/>
        <v>0</v>
      </c>
      <c r="F122" s="1154"/>
      <c r="G122" s="3"/>
    </row>
    <row r="123" spans="2:11" ht="12.5" x14ac:dyDescent="0.25">
      <c r="B123" s="771">
        <f>'IV. Datos Entrada-PE'!B159</f>
        <v>0</v>
      </c>
      <c r="C123" s="894">
        <f>'IV. Datos Entrada-PE'!C159</f>
        <v>0</v>
      </c>
      <c r="D123" s="892">
        <f>'IV. Datos Entrada-PE'!H177</f>
        <v>0</v>
      </c>
      <c r="E123" s="290">
        <f t="shared" si="5"/>
        <v>0</v>
      </c>
      <c r="F123" s="1154"/>
      <c r="G123" s="3"/>
    </row>
    <row r="124" spans="2:11" ht="12.5" x14ac:dyDescent="0.25">
      <c r="B124" s="771">
        <f>'IV. Datos Entrada-PE'!B160</f>
        <v>0</v>
      </c>
      <c r="C124" s="894">
        <f>'IV. Datos Entrada-PE'!C160</f>
        <v>0</v>
      </c>
      <c r="D124" s="892">
        <f>'IV. Datos Entrada-PE'!H178</f>
        <v>0</v>
      </c>
      <c r="E124" s="290">
        <f t="shared" si="5"/>
        <v>0</v>
      </c>
      <c r="F124" s="1154"/>
      <c r="G124" s="3"/>
    </row>
    <row r="125" spans="2:11" ht="12.5" x14ac:dyDescent="0.25">
      <c r="B125" s="771">
        <f>'IV. Datos Entrada-PE'!B161</f>
        <v>0</v>
      </c>
      <c r="C125" s="894">
        <f>'IV. Datos Entrada-PE'!C161</f>
        <v>0</v>
      </c>
      <c r="D125" s="892">
        <f>'IV. Datos Entrada-PE'!H179</f>
        <v>0</v>
      </c>
      <c r="E125" s="290">
        <f t="shared" si="5"/>
        <v>0</v>
      </c>
      <c r="F125" s="1154"/>
      <c r="G125" s="3"/>
    </row>
    <row r="126" spans="2:11" ht="12.5" x14ac:dyDescent="0.25">
      <c r="B126" s="771">
        <f>'IV. Datos Entrada-PE'!B162</f>
        <v>0</v>
      </c>
      <c r="C126" s="894">
        <f>'IV. Datos Entrada-PE'!C162</f>
        <v>0</v>
      </c>
      <c r="D126" s="892">
        <f>'IV. Datos Entrada-PE'!H180</f>
        <v>0</v>
      </c>
      <c r="E126" s="290">
        <f t="shared" si="5"/>
        <v>0</v>
      </c>
      <c r="F126" s="1154"/>
      <c r="G126" s="3"/>
    </row>
    <row r="127" spans="2:11" ht="12.5" x14ac:dyDescent="0.25">
      <c r="B127" s="771">
        <f>'IV. Datos Entrada-PE'!B163</f>
        <v>0</v>
      </c>
      <c r="C127" s="894">
        <f>'IV. Datos Entrada-PE'!C163</f>
        <v>0</v>
      </c>
      <c r="D127" s="892">
        <f>'IV. Datos Entrada-PE'!H181</f>
        <v>0</v>
      </c>
      <c r="E127" s="290">
        <f t="shared" si="5"/>
        <v>0</v>
      </c>
      <c r="F127" s="1154"/>
      <c r="G127" s="3"/>
    </row>
    <row r="128" spans="2:11" ht="12.5" x14ac:dyDescent="0.25">
      <c r="B128" s="771">
        <f>'IV. Datos Entrada-PE'!B164</f>
        <v>0</v>
      </c>
      <c r="C128" s="894">
        <f>'IV. Datos Entrada-PE'!C164</f>
        <v>0</v>
      </c>
      <c r="D128" s="892">
        <f>'IV. Datos Entrada-PE'!H182</f>
        <v>0</v>
      </c>
      <c r="E128" s="290">
        <f t="shared" si="5"/>
        <v>0</v>
      </c>
      <c r="F128" s="1154"/>
      <c r="G128" s="3"/>
    </row>
    <row r="129" spans="2:11" ht="12.5" x14ac:dyDescent="0.25">
      <c r="B129" s="771">
        <f>'IV. Datos Entrada-PE'!B165</f>
        <v>0</v>
      </c>
      <c r="C129" s="894">
        <f>'IV. Datos Entrada-PE'!C165</f>
        <v>0</v>
      </c>
      <c r="D129" s="892">
        <f>'IV. Datos Entrada-PE'!H183</f>
        <v>0</v>
      </c>
      <c r="E129" s="290">
        <f t="shared" si="5"/>
        <v>0</v>
      </c>
      <c r="F129" s="1154"/>
      <c r="G129" s="3"/>
    </row>
    <row r="130" spans="2:11" thickBot="1" x14ac:dyDescent="0.3">
      <c r="B130" s="772">
        <f>'IV. Datos Entrada-PE'!B166</f>
        <v>0</v>
      </c>
      <c r="C130" s="773">
        <f>'IV. Datos Entrada-PE'!C166</f>
        <v>0</v>
      </c>
      <c r="D130" s="753">
        <f>'IV. Datos Entrada-PE'!H184</f>
        <v>0</v>
      </c>
      <c r="E130" s="291">
        <f t="shared" si="5"/>
        <v>0</v>
      </c>
      <c r="F130" s="1155"/>
      <c r="G130" s="3"/>
    </row>
    <row r="131" spans="2:11" ht="13.5" thickBot="1" x14ac:dyDescent="0.35">
      <c r="B131" s="292" t="s">
        <v>433</v>
      </c>
      <c r="C131" s="293">
        <f>SUM(C119:C130)</f>
        <v>0</v>
      </c>
      <c r="D131" s="294">
        <f>SUM(D119:D130)</f>
        <v>0</v>
      </c>
      <c r="E131" s="291">
        <f>SUM(E119:E130)</f>
        <v>0</v>
      </c>
      <c r="F131" s="295">
        <f>E131*(C115*C116*0.717*'III. Datos Entrada-BE'!$G$43)</f>
        <v>0</v>
      </c>
      <c r="G131" s="3"/>
    </row>
    <row r="132" spans="2:11" x14ac:dyDescent="0.3">
      <c r="B132" s="13"/>
      <c r="E132" s="2"/>
      <c r="F132" s="296"/>
      <c r="G132" s="3"/>
    </row>
    <row r="133" spans="2:11" ht="13.5" thickBot="1" x14ac:dyDescent="0.35">
      <c r="B133" s="13"/>
      <c r="E133" s="2"/>
      <c r="F133" s="296"/>
      <c r="G133" s="3"/>
    </row>
    <row r="134" spans="2:11" ht="13.5" thickBot="1" x14ac:dyDescent="0.35">
      <c r="B134" s="1156">
        <f>'III. Datos Entrada-BE'!C58</f>
        <v>0</v>
      </c>
      <c r="C134" s="1157"/>
      <c r="D134" s="301"/>
      <c r="E134" s="301"/>
      <c r="F134" s="302"/>
      <c r="G134" s="303"/>
      <c r="H134" s="301"/>
      <c r="I134" s="301"/>
      <c r="J134" s="301"/>
      <c r="K134" s="301"/>
    </row>
    <row r="135" spans="2:11" ht="15" x14ac:dyDescent="0.4">
      <c r="B135" s="278" t="s">
        <v>492</v>
      </c>
      <c r="C135" s="279">
        <f>'VI. BE CH4-nAS'!E22</f>
        <v>0</v>
      </c>
      <c r="D135" s="280"/>
      <c r="E135" s="280"/>
      <c r="F135" s="299"/>
      <c r="G135" s="300"/>
      <c r="H135" s="280"/>
      <c r="I135" s="280"/>
      <c r="J135" s="280"/>
      <c r="K135" s="280"/>
    </row>
    <row r="136" spans="2:11" ht="16.5" thickBot="1" x14ac:dyDescent="0.45">
      <c r="B136" s="769" t="s">
        <v>493</v>
      </c>
      <c r="C136" s="770">
        <f>'III. Datos Entrada-BE'!C121</f>
        <v>0</v>
      </c>
      <c r="D136" s="280"/>
      <c r="E136" s="280"/>
      <c r="F136" s="299"/>
      <c r="G136" s="300"/>
      <c r="H136" s="280"/>
      <c r="I136" s="280"/>
      <c r="J136" s="280"/>
      <c r="K136" s="280"/>
    </row>
    <row r="137" spans="2:11" ht="13.5" thickBot="1" x14ac:dyDescent="0.35">
      <c r="B137" s="283"/>
      <c r="C137" s="305"/>
      <c r="D137" s="280"/>
      <c r="E137" s="280"/>
      <c r="F137" s="299"/>
      <c r="G137" s="300"/>
      <c r="H137" s="280"/>
      <c r="I137" s="280"/>
      <c r="J137" s="280"/>
      <c r="K137" s="280"/>
    </row>
    <row r="138" spans="2:11" s="22" customFormat="1" ht="28.5" thickBot="1" x14ac:dyDescent="0.45">
      <c r="B138" s="285" t="s">
        <v>494</v>
      </c>
      <c r="C138" s="74" t="s">
        <v>495</v>
      </c>
      <c r="D138" s="74" t="s">
        <v>496</v>
      </c>
      <c r="E138" s="286" t="s">
        <v>497</v>
      </c>
      <c r="F138" s="287" t="s">
        <v>498</v>
      </c>
      <c r="G138" s="12"/>
    </row>
    <row r="139" spans="2:11" ht="12.5" x14ac:dyDescent="0.25">
      <c r="B139" s="288">
        <f>'IV. Datos Entrada-PE'!B154</f>
        <v>0</v>
      </c>
      <c r="C139" s="436">
        <f>'IV. Datos Entrada-PE'!C154</f>
        <v>0</v>
      </c>
      <c r="D139" s="236">
        <f>'IV. Datos Entrada-PE'!I171</f>
        <v>0</v>
      </c>
      <c r="E139" s="289">
        <f>C139*D139</f>
        <v>0</v>
      </c>
      <c r="F139" s="1153"/>
      <c r="G139" s="3"/>
    </row>
    <row r="140" spans="2:11" ht="12.5" x14ac:dyDescent="0.25">
      <c r="B140" s="771">
        <f>'IV. Datos Entrada-PE'!B155</f>
        <v>0</v>
      </c>
      <c r="C140" s="894">
        <f>'IV. Datos Entrada-PE'!C155</f>
        <v>0</v>
      </c>
      <c r="D140" s="892">
        <f>'IV. Datos Entrada-PE'!I172</f>
        <v>0</v>
      </c>
      <c r="E140" s="290">
        <f t="shared" ref="E140:E150" si="6">C140*D140</f>
        <v>0</v>
      </c>
      <c r="F140" s="1154"/>
      <c r="G140" s="3"/>
    </row>
    <row r="141" spans="2:11" ht="12.5" x14ac:dyDescent="0.25">
      <c r="B141" s="771">
        <f>'IV. Datos Entrada-PE'!B157</f>
        <v>0</v>
      </c>
      <c r="C141" s="894">
        <f>'IV. Datos Entrada-PE'!C157</f>
        <v>0</v>
      </c>
      <c r="D141" s="892">
        <f>'IV. Datos Entrada-PE'!I175</f>
        <v>0</v>
      </c>
      <c r="E141" s="290">
        <f t="shared" si="6"/>
        <v>0</v>
      </c>
      <c r="F141" s="1154"/>
      <c r="G141" s="3"/>
    </row>
    <row r="142" spans="2:11" ht="12.5" x14ac:dyDescent="0.25">
      <c r="B142" s="771">
        <f>'IV. Datos Entrada-PE'!B158</f>
        <v>0</v>
      </c>
      <c r="C142" s="894">
        <f>'IV. Datos Entrada-PE'!C158</f>
        <v>0</v>
      </c>
      <c r="D142" s="892">
        <f>'IV. Datos Entrada-PE'!I176</f>
        <v>0</v>
      </c>
      <c r="E142" s="290">
        <f t="shared" si="6"/>
        <v>0</v>
      </c>
      <c r="F142" s="1154"/>
      <c r="G142" s="3"/>
    </row>
    <row r="143" spans="2:11" ht="12.5" x14ac:dyDescent="0.25">
      <c r="B143" s="771">
        <f>'IV. Datos Entrada-PE'!B159</f>
        <v>0</v>
      </c>
      <c r="C143" s="894">
        <f>'IV. Datos Entrada-PE'!C159</f>
        <v>0</v>
      </c>
      <c r="D143" s="892">
        <f>'IV. Datos Entrada-PE'!I177</f>
        <v>0</v>
      </c>
      <c r="E143" s="290">
        <f t="shared" si="6"/>
        <v>0</v>
      </c>
      <c r="F143" s="1154"/>
      <c r="G143" s="3"/>
    </row>
    <row r="144" spans="2:11" ht="12.5" x14ac:dyDescent="0.25">
      <c r="B144" s="771">
        <f>'IV. Datos Entrada-PE'!B160</f>
        <v>0</v>
      </c>
      <c r="C144" s="894">
        <f>'IV. Datos Entrada-PE'!C160</f>
        <v>0</v>
      </c>
      <c r="D144" s="892">
        <f>'IV. Datos Entrada-PE'!I178</f>
        <v>0</v>
      </c>
      <c r="E144" s="290">
        <f t="shared" si="6"/>
        <v>0</v>
      </c>
      <c r="F144" s="1154"/>
      <c r="G144" s="3"/>
    </row>
    <row r="145" spans="2:11" ht="12.5" x14ac:dyDescent="0.25">
      <c r="B145" s="771">
        <f>'IV. Datos Entrada-PE'!B161</f>
        <v>0</v>
      </c>
      <c r="C145" s="894">
        <f>'IV. Datos Entrada-PE'!C161</f>
        <v>0</v>
      </c>
      <c r="D145" s="892">
        <f>'IV. Datos Entrada-PE'!I179</f>
        <v>0</v>
      </c>
      <c r="E145" s="290">
        <f t="shared" si="6"/>
        <v>0</v>
      </c>
      <c r="F145" s="1154"/>
      <c r="G145" s="3"/>
    </row>
    <row r="146" spans="2:11" ht="12.5" x14ac:dyDescent="0.25">
      <c r="B146" s="771">
        <f>'IV. Datos Entrada-PE'!B162</f>
        <v>0</v>
      </c>
      <c r="C146" s="894">
        <f>'IV. Datos Entrada-PE'!C162</f>
        <v>0</v>
      </c>
      <c r="D146" s="892">
        <f>'IV. Datos Entrada-PE'!I180</f>
        <v>0</v>
      </c>
      <c r="E146" s="290">
        <f t="shared" si="6"/>
        <v>0</v>
      </c>
      <c r="F146" s="1154"/>
      <c r="G146" s="3"/>
    </row>
    <row r="147" spans="2:11" ht="12.5" x14ac:dyDescent="0.25">
      <c r="B147" s="771">
        <f>'IV. Datos Entrada-PE'!B163</f>
        <v>0</v>
      </c>
      <c r="C147" s="894">
        <f>'IV. Datos Entrada-PE'!C163</f>
        <v>0</v>
      </c>
      <c r="D147" s="892">
        <f>'IV. Datos Entrada-PE'!I181</f>
        <v>0</v>
      </c>
      <c r="E147" s="290">
        <f t="shared" si="6"/>
        <v>0</v>
      </c>
      <c r="F147" s="1154"/>
      <c r="G147" s="3"/>
    </row>
    <row r="148" spans="2:11" ht="12.5" x14ac:dyDescent="0.25">
      <c r="B148" s="771">
        <f>'IV. Datos Entrada-PE'!B164</f>
        <v>0</v>
      </c>
      <c r="C148" s="894">
        <f>'IV. Datos Entrada-PE'!C164</f>
        <v>0</v>
      </c>
      <c r="D148" s="892">
        <f>'IV. Datos Entrada-PE'!I182</f>
        <v>0</v>
      </c>
      <c r="E148" s="290">
        <f t="shared" si="6"/>
        <v>0</v>
      </c>
      <c r="F148" s="1154"/>
      <c r="G148" s="3"/>
    </row>
    <row r="149" spans="2:11" ht="12.5" x14ac:dyDescent="0.25">
      <c r="B149" s="771">
        <f>'IV. Datos Entrada-PE'!B165</f>
        <v>0</v>
      </c>
      <c r="C149" s="894">
        <f>'IV. Datos Entrada-PE'!C165</f>
        <v>0</v>
      </c>
      <c r="D149" s="892">
        <f>'IV. Datos Entrada-PE'!I183</f>
        <v>0</v>
      </c>
      <c r="E149" s="290">
        <f t="shared" si="6"/>
        <v>0</v>
      </c>
      <c r="F149" s="1154"/>
      <c r="G149" s="3"/>
    </row>
    <row r="150" spans="2:11" thickBot="1" x14ac:dyDescent="0.3">
      <c r="B150" s="772">
        <f>'IV. Datos Entrada-PE'!B166</f>
        <v>0</v>
      </c>
      <c r="C150" s="773">
        <f>'IV. Datos Entrada-PE'!C166</f>
        <v>0</v>
      </c>
      <c r="D150" s="753">
        <f>'IV. Datos Entrada-PE'!I184</f>
        <v>0</v>
      </c>
      <c r="E150" s="291">
        <f t="shared" si="6"/>
        <v>0</v>
      </c>
      <c r="F150" s="1155"/>
      <c r="G150" s="3"/>
    </row>
    <row r="151" spans="2:11" ht="13.5" thickBot="1" x14ac:dyDescent="0.35">
      <c r="B151" s="292" t="s">
        <v>433</v>
      </c>
      <c r="C151" s="293">
        <f>SUM(C139:C150)</f>
        <v>0</v>
      </c>
      <c r="D151" s="294">
        <f>SUM(D139:D150)</f>
        <v>0</v>
      </c>
      <c r="E151" s="291">
        <f>SUM(E139:E150)</f>
        <v>0</v>
      </c>
      <c r="F151" s="295">
        <f>E151*(C135*C136*0.717*'III. Datos Entrada-BE'!$G$43)</f>
        <v>0</v>
      </c>
      <c r="G151" s="3"/>
    </row>
    <row r="152" spans="2:11" x14ac:dyDescent="0.3">
      <c r="B152" s="13"/>
      <c r="C152" s="9"/>
      <c r="D152" s="9"/>
      <c r="E152" s="9"/>
      <c r="F152" s="296"/>
      <c r="G152" s="3"/>
    </row>
    <row r="153" spans="2:11" ht="13.5" thickBot="1" x14ac:dyDescent="0.35">
      <c r="B153" s="13"/>
      <c r="E153" s="2"/>
      <c r="F153" s="296"/>
      <c r="G153" s="3"/>
    </row>
    <row r="154" spans="2:11" s="11" customFormat="1" ht="13.5" thickBot="1" x14ac:dyDescent="0.35">
      <c r="B154" s="1156">
        <f>'III. Datos Entrada-BE'!C59</f>
        <v>0</v>
      </c>
      <c r="C154" s="1157"/>
      <c r="D154" s="301"/>
      <c r="E154" s="301"/>
      <c r="F154" s="302"/>
      <c r="G154" s="303"/>
      <c r="H154" s="301"/>
      <c r="I154" s="301"/>
      <c r="J154" s="301"/>
      <c r="K154" s="301"/>
    </row>
    <row r="155" spans="2:11" ht="15" x14ac:dyDescent="0.4">
      <c r="B155" s="278" t="s">
        <v>492</v>
      </c>
      <c r="C155" s="279">
        <f>'VI. BE CH4-nAS'!E23</f>
        <v>0</v>
      </c>
      <c r="D155" s="280"/>
      <c r="E155" s="280"/>
      <c r="F155" s="299"/>
      <c r="G155" s="300"/>
      <c r="H155" s="280"/>
      <c r="I155" s="280"/>
      <c r="J155" s="280"/>
      <c r="K155" s="280"/>
    </row>
    <row r="156" spans="2:11" ht="16.5" thickBot="1" x14ac:dyDescent="0.45">
      <c r="B156" s="769" t="s">
        <v>493</v>
      </c>
      <c r="C156" s="770">
        <f>'III. Datos Entrada-BE'!C122</f>
        <v>0</v>
      </c>
      <c r="D156" s="280"/>
      <c r="E156" s="280"/>
      <c r="F156" s="299"/>
      <c r="G156" s="300"/>
      <c r="H156" s="280"/>
      <c r="I156" s="280"/>
      <c r="J156" s="280"/>
      <c r="K156" s="280"/>
    </row>
    <row r="157" spans="2:11" ht="13.5" thickBot="1" x14ac:dyDescent="0.35">
      <c r="B157" s="283"/>
      <c r="C157" s="305"/>
      <c r="D157" s="280"/>
      <c r="E157" s="280"/>
      <c r="F157" s="299"/>
      <c r="G157" s="300"/>
      <c r="H157" s="280"/>
      <c r="I157" s="280"/>
      <c r="J157" s="280"/>
      <c r="K157" s="280"/>
    </row>
    <row r="158" spans="2:11" s="22" customFormat="1" ht="28.5" thickBot="1" x14ac:dyDescent="0.45">
      <c r="B158" s="285" t="s">
        <v>494</v>
      </c>
      <c r="C158" s="74" t="s">
        <v>495</v>
      </c>
      <c r="D158" s="74" t="s">
        <v>496</v>
      </c>
      <c r="E158" s="286" t="s">
        <v>497</v>
      </c>
      <c r="F158" s="287" t="s">
        <v>498</v>
      </c>
      <c r="G158" s="12"/>
    </row>
    <row r="159" spans="2:11" ht="12.5" x14ac:dyDescent="0.25">
      <c r="B159" s="288">
        <f>'IV. Datos Entrada-PE'!B154</f>
        <v>0</v>
      </c>
      <c r="C159" s="436">
        <f>'IV. Datos Entrada-PE'!C154</f>
        <v>0</v>
      </c>
      <c r="D159" s="236">
        <f>'IV. Datos Entrada-PE'!J171</f>
        <v>0</v>
      </c>
      <c r="E159" s="289">
        <f>C159*D159</f>
        <v>0</v>
      </c>
      <c r="F159" s="1153"/>
      <c r="G159" s="3"/>
    </row>
    <row r="160" spans="2:11" ht="12.5" x14ac:dyDescent="0.25">
      <c r="B160" s="771">
        <f>'IV. Datos Entrada-PE'!B155</f>
        <v>0</v>
      </c>
      <c r="C160" s="894">
        <f>'IV. Datos Entrada-PE'!C155</f>
        <v>0</v>
      </c>
      <c r="D160" s="892">
        <f>'IV. Datos Entrada-PE'!J172</f>
        <v>0</v>
      </c>
      <c r="E160" s="290">
        <f t="shared" ref="E160:E170" si="7">C160*D160</f>
        <v>0</v>
      </c>
      <c r="F160" s="1154"/>
      <c r="G160" s="3"/>
    </row>
    <row r="161" spans="2:11" ht="12.5" x14ac:dyDescent="0.25">
      <c r="B161" s="771">
        <f>'IV. Datos Entrada-PE'!B157</f>
        <v>0</v>
      </c>
      <c r="C161" s="894">
        <f>'IV. Datos Entrada-PE'!C157</f>
        <v>0</v>
      </c>
      <c r="D161" s="892">
        <f>'IV. Datos Entrada-PE'!J175</f>
        <v>0</v>
      </c>
      <c r="E161" s="290">
        <f t="shared" si="7"/>
        <v>0</v>
      </c>
      <c r="F161" s="1154"/>
      <c r="G161" s="3"/>
    </row>
    <row r="162" spans="2:11" ht="12.5" x14ac:dyDescent="0.25">
      <c r="B162" s="771">
        <f>'IV. Datos Entrada-PE'!B158</f>
        <v>0</v>
      </c>
      <c r="C162" s="894">
        <f>'IV. Datos Entrada-PE'!C158</f>
        <v>0</v>
      </c>
      <c r="D162" s="892">
        <f>'IV. Datos Entrada-PE'!J176</f>
        <v>0</v>
      </c>
      <c r="E162" s="290">
        <f t="shared" si="7"/>
        <v>0</v>
      </c>
      <c r="F162" s="1154"/>
      <c r="G162" s="3"/>
    </row>
    <row r="163" spans="2:11" ht="12.5" x14ac:dyDescent="0.25">
      <c r="B163" s="771">
        <f>'IV. Datos Entrada-PE'!B159</f>
        <v>0</v>
      </c>
      <c r="C163" s="894">
        <f>'IV. Datos Entrada-PE'!C159</f>
        <v>0</v>
      </c>
      <c r="D163" s="892">
        <f>'IV. Datos Entrada-PE'!J177</f>
        <v>0</v>
      </c>
      <c r="E163" s="290">
        <f t="shared" si="7"/>
        <v>0</v>
      </c>
      <c r="F163" s="1154"/>
      <c r="G163" s="3"/>
    </row>
    <row r="164" spans="2:11" ht="12.5" x14ac:dyDescent="0.25">
      <c r="B164" s="771">
        <f>'IV. Datos Entrada-PE'!B160</f>
        <v>0</v>
      </c>
      <c r="C164" s="894">
        <f>'IV. Datos Entrada-PE'!C160</f>
        <v>0</v>
      </c>
      <c r="D164" s="892">
        <f>'IV. Datos Entrada-PE'!J178</f>
        <v>0</v>
      </c>
      <c r="E164" s="290">
        <f t="shared" si="7"/>
        <v>0</v>
      </c>
      <c r="F164" s="1154"/>
      <c r="G164" s="3"/>
    </row>
    <row r="165" spans="2:11" ht="12.5" x14ac:dyDescent="0.25">
      <c r="B165" s="771">
        <f>'IV. Datos Entrada-PE'!B161</f>
        <v>0</v>
      </c>
      <c r="C165" s="894">
        <f>'IV. Datos Entrada-PE'!C161</f>
        <v>0</v>
      </c>
      <c r="D165" s="892">
        <f>'IV. Datos Entrada-PE'!J179</f>
        <v>0</v>
      </c>
      <c r="E165" s="290">
        <f t="shared" si="7"/>
        <v>0</v>
      </c>
      <c r="F165" s="1154"/>
      <c r="G165" s="3"/>
    </row>
    <row r="166" spans="2:11" ht="12.5" x14ac:dyDescent="0.25">
      <c r="B166" s="771">
        <f>'IV. Datos Entrada-PE'!B162</f>
        <v>0</v>
      </c>
      <c r="C166" s="894">
        <f>'IV. Datos Entrada-PE'!C162</f>
        <v>0</v>
      </c>
      <c r="D166" s="892">
        <f>'IV. Datos Entrada-PE'!J180</f>
        <v>0</v>
      </c>
      <c r="E166" s="290">
        <f t="shared" si="7"/>
        <v>0</v>
      </c>
      <c r="F166" s="1154"/>
      <c r="G166" s="3"/>
    </row>
    <row r="167" spans="2:11" ht="12.5" x14ac:dyDescent="0.25">
      <c r="B167" s="771">
        <f>'IV. Datos Entrada-PE'!B163</f>
        <v>0</v>
      </c>
      <c r="C167" s="894">
        <f>'IV. Datos Entrada-PE'!C163</f>
        <v>0</v>
      </c>
      <c r="D167" s="892">
        <f>'IV. Datos Entrada-PE'!J181</f>
        <v>0</v>
      </c>
      <c r="E167" s="290">
        <f t="shared" si="7"/>
        <v>0</v>
      </c>
      <c r="F167" s="1154"/>
      <c r="G167" s="3"/>
    </row>
    <row r="168" spans="2:11" ht="12.5" x14ac:dyDescent="0.25">
      <c r="B168" s="771">
        <f>'IV. Datos Entrada-PE'!B164</f>
        <v>0</v>
      </c>
      <c r="C168" s="894">
        <f>'IV. Datos Entrada-PE'!C164</f>
        <v>0</v>
      </c>
      <c r="D168" s="892">
        <f>'IV. Datos Entrada-PE'!J182</f>
        <v>0</v>
      </c>
      <c r="E168" s="290">
        <f t="shared" si="7"/>
        <v>0</v>
      </c>
      <c r="F168" s="1154"/>
      <c r="G168" s="3"/>
    </row>
    <row r="169" spans="2:11" ht="12.5" x14ac:dyDescent="0.25">
      <c r="B169" s="771">
        <f>'IV. Datos Entrada-PE'!B165</f>
        <v>0</v>
      </c>
      <c r="C169" s="894">
        <f>'IV. Datos Entrada-PE'!C165</f>
        <v>0</v>
      </c>
      <c r="D169" s="892">
        <f>'IV. Datos Entrada-PE'!J183</f>
        <v>0</v>
      </c>
      <c r="E169" s="290">
        <f t="shared" si="7"/>
        <v>0</v>
      </c>
      <c r="F169" s="1154"/>
      <c r="G169" s="3"/>
    </row>
    <row r="170" spans="2:11" thickBot="1" x14ac:dyDescent="0.3">
      <c r="B170" s="772">
        <f>'IV. Datos Entrada-PE'!B166</f>
        <v>0</v>
      </c>
      <c r="C170" s="773">
        <f>'IV. Datos Entrada-PE'!C166</f>
        <v>0</v>
      </c>
      <c r="D170" s="753">
        <f>'IV. Datos Entrada-PE'!J184</f>
        <v>0</v>
      </c>
      <c r="E170" s="291">
        <f t="shared" si="7"/>
        <v>0</v>
      </c>
      <c r="F170" s="1155"/>
      <c r="G170" s="3"/>
    </row>
    <row r="171" spans="2:11" ht="13.5" thickBot="1" x14ac:dyDescent="0.35">
      <c r="B171" s="292" t="s">
        <v>433</v>
      </c>
      <c r="C171" s="293">
        <f>SUM(C159:C170)</f>
        <v>0</v>
      </c>
      <c r="D171" s="294">
        <f>SUM(D159:D170)</f>
        <v>0</v>
      </c>
      <c r="E171" s="291">
        <f>SUM(E159:E170)</f>
        <v>0</v>
      </c>
      <c r="F171" s="295">
        <f>E171*(C155*C156*0.717*'III. Datos Entrada-BE'!$G$43)</f>
        <v>0</v>
      </c>
      <c r="G171" s="3"/>
    </row>
    <row r="172" spans="2:11" x14ac:dyDescent="0.3">
      <c r="B172" s="13"/>
      <c r="E172" s="2"/>
      <c r="F172" s="296"/>
      <c r="G172" s="3"/>
    </row>
    <row r="173" spans="2:11" ht="13.5" thickBot="1" x14ac:dyDescent="0.35">
      <c r="B173" s="13"/>
      <c r="E173" s="2"/>
      <c r="F173" s="296"/>
      <c r="G173" s="3"/>
    </row>
    <row r="174" spans="2:11" ht="13.5" thickBot="1" x14ac:dyDescent="0.35">
      <c r="B174" s="1156">
        <f>'III. Datos Entrada-BE'!C60</f>
        <v>0</v>
      </c>
      <c r="C174" s="1157"/>
      <c r="D174" s="301"/>
      <c r="E174" s="301"/>
      <c r="F174" s="302"/>
      <c r="G174" s="303"/>
      <c r="H174" s="301"/>
      <c r="I174" s="301"/>
      <c r="J174" s="301"/>
      <c r="K174" s="301"/>
    </row>
    <row r="175" spans="2:11" ht="15" x14ac:dyDescent="0.4">
      <c r="B175" s="278" t="s">
        <v>492</v>
      </c>
      <c r="C175" s="279">
        <f>'VI. BE CH4-nAS'!E24</f>
        <v>0</v>
      </c>
      <c r="D175" s="280"/>
      <c r="E175" s="280"/>
      <c r="F175" s="299"/>
      <c r="G175" s="300"/>
      <c r="H175" s="280"/>
      <c r="I175" s="280"/>
      <c r="J175" s="280"/>
      <c r="K175" s="280"/>
    </row>
    <row r="176" spans="2:11" ht="16.5" thickBot="1" x14ac:dyDescent="0.45">
      <c r="B176" s="769" t="s">
        <v>493</v>
      </c>
      <c r="C176" s="770">
        <f>'III. Datos Entrada-BE'!C123</f>
        <v>0</v>
      </c>
      <c r="D176" s="280"/>
      <c r="E176" s="280"/>
      <c r="F176" s="299"/>
      <c r="G176" s="300"/>
      <c r="H176" s="280"/>
      <c r="I176" s="280"/>
      <c r="J176" s="280"/>
      <c r="K176" s="280"/>
    </row>
    <row r="177" spans="2:11" ht="13.5" thickBot="1" x14ac:dyDescent="0.35">
      <c r="B177" s="283"/>
      <c r="C177" s="305"/>
      <c r="D177" s="280"/>
      <c r="E177" s="280"/>
      <c r="F177" s="299"/>
      <c r="G177" s="300"/>
      <c r="H177" s="280"/>
      <c r="I177" s="280"/>
      <c r="J177" s="280"/>
      <c r="K177" s="280"/>
    </row>
    <row r="178" spans="2:11" s="22" customFormat="1" ht="28.5" thickBot="1" x14ac:dyDescent="0.45">
      <c r="B178" s="285" t="s">
        <v>494</v>
      </c>
      <c r="C178" s="74" t="s">
        <v>495</v>
      </c>
      <c r="D178" s="74" t="s">
        <v>496</v>
      </c>
      <c r="E178" s="286" t="s">
        <v>497</v>
      </c>
      <c r="F178" s="287" t="s">
        <v>498</v>
      </c>
      <c r="G178" s="12"/>
    </row>
    <row r="179" spans="2:11" ht="12.5" x14ac:dyDescent="0.25">
      <c r="B179" s="288">
        <f>'IV. Datos Entrada-PE'!B154</f>
        <v>0</v>
      </c>
      <c r="C179" s="436">
        <f>'IV. Datos Entrada-PE'!C154</f>
        <v>0</v>
      </c>
      <c r="D179" s="236">
        <f>'IV. Datos Entrada-PE'!K171</f>
        <v>0</v>
      </c>
      <c r="E179" s="289">
        <f>C179*D179</f>
        <v>0</v>
      </c>
      <c r="F179" s="1153"/>
      <c r="G179" s="3"/>
    </row>
    <row r="180" spans="2:11" ht="12.5" x14ac:dyDescent="0.25">
      <c r="B180" s="771">
        <f>'IV. Datos Entrada-PE'!B155</f>
        <v>0</v>
      </c>
      <c r="C180" s="894">
        <f>'IV. Datos Entrada-PE'!C155</f>
        <v>0</v>
      </c>
      <c r="D180" s="892">
        <f>'IV. Datos Entrada-PE'!K172</f>
        <v>0</v>
      </c>
      <c r="E180" s="290">
        <f t="shared" ref="E180:E190" si="8">C180*D180</f>
        <v>0</v>
      </c>
      <c r="F180" s="1154"/>
      <c r="G180" s="3"/>
    </row>
    <row r="181" spans="2:11" ht="12.5" x14ac:dyDescent="0.25">
      <c r="B181" s="771">
        <f>'IV. Datos Entrada-PE'!B157</f>
        <v>0</v>
      </c>
      <c r="C181" s="894">
        <f>'IV. Datos Entrada-PE'!C157</f>
        <v>0</v>
      </c>
      <c r="D181" s="892">
        <f>'IV. Datos Entrada-PE'!K175</f>
        <v>0</v>
      </c>
      <c r="E181" s="290">
        <f t="shared" si="8"/>
        <v>0</v>
      </c>
      <c r="F181" s="1154"/>
      <c r="G181" s="3"/>
    </row>
    <row r="182" spans="2:11" ht="12.5" x14ac:dyDescent="0.25">
      <c r="B182" s="771">
        <f>'IV. Datos Entrada-PE'!B158</f>
        <v>0</v>
      </c>
      <c r="C182" s="894">
        <f>'IV. Datos Entrada-PE'!C158</f>
        <v>0</v>
      </c>
      <c r="D182" s="892">
        <f>'IV. Datos Entrada-PE'!K176</f>
        <v>0</v>
      </c>
      <c r="E182" s="290">
        <f t="shared" si="8"/>
        <v>0</v>
      </c>
      <c r="F182" s="1154"/>
      <c r="G182" s="3"/>
    </row>
    <row r="183" spans="2:11" ht="12.5" x14ac:dyDescent="0.25">
      <c r="B183" s="771">
        <f>'IV. Datos Entrada-PE'!B159</f>
        <v>0</v>
      </c>
      <c r="C183" s="894">
        <f>'IV. Datos Entrada-PE'!C159</f>
        <v>0</v>
      </c>
      <c r="D183" s="892">
        <f>'IV. Datos Entrada-PE'!K177</f>
        <v>0</v>
      </c>
      <c r="E183" s="290">
        <f t="shared" si="8"/>
        <v>0</v>
      </c>
      <c r="F183" s="1154"/>
      <c r="G183" s="3"/>
    </row>
    <row r="184" spans="2:11" ht="12.5" x14ac:dyDescent="0.25">
      <c r="B184" s="771">
        <f>'IV. Datos Entrada-PE'!B160</f>
        <v>0</v>
      </c>
      <c r="C184" s="894">
        <f>'IV. Datos Entrada-PE'!C160</f>
        <v>0</v>
      </c>
      <c r="D184" s="892">
        <f>'IV. Datos Entrada-PE'!K178</f>
        <v>0</v>
      </c>
      <c r="E184" s="290">
        <f t="shared" si="8"/>
        <v>0</v>
      </c>
      <c r="F184" s="1154"/>
      <c r="G184" s="3"/>
    </row>
    <row r="185" spans="2:11" ht="12.5" x14ac:dyDescent="0.25">
      <c r="B185" s="771">
        <f>'IV. Datos Entrada-PE'!B161</f>
        <v>0</v>
      </c>
      <c r="C185" s="894">
        <f>'IV. Datos Entrada-PE'!C161</f>
        <v>0</v>
      </c>
      <c r="D185" s="892">
        <f>'IV. Datos Entrada-PE'!K179</f>
        <v>0</v>
      </c>
      <c r="E185" s="290">
        <f t="shared" si="8"/>
        <v>0</v>
      </c>
      <c r="F185" s="1154"/>
      <c r="G185" s="3"/>
    </row>
    <row r="186" spans="2:11" ht="12.5" x14ac:dyDescent="0.25">
      <c r="B186" s="771">
        <f>'IV. Datos Entrada-PE'!B162</f>
        <v>0</v>
      </c>
      <c r="C186" s="894">
        <f>'IV. Datos Entrada-PE'!C162</f>
        <v>0</v>
      </c>
      <c r="D186" s="892">
        <f>'IV. Datos Entrada-PE'!K180</f>
        <v>0</v>
      </c>
      <c r="E186" s="290">
        <f t="shared" si="8"/>
        <v>0</v>
      </c>
      <c r="F186" s="1154"/>
      <c r="G186" s="3"/>
    </row>
    <row r="187" spans="2:11" ht="12.5" x14ac:dyDescent="0.25">
      <c r="B187" s="771">
        <f>'IV. Datos Entrada-PE'!B163</f>
        <v>0</v>
      </c>
      <c r="C187" s="894">
        <f>'IV. Datos Entrada-PE'!C163</f>
        <v>0</v>
      </c>
      <c r="D187" s="892">
        <f>'IV. Datos Entrada-PE'!K181</f>
        <v>0</v>
      </c>
      <c r="E187" s="290">
        <f t="shared" si="8"/>
        <v>0</v>
      </c>
      <c r="F187" s="1154"/>
      <c r="G187" s="3"/>
    </row>
    <row r="188" spans="2:11" ht="12.5" x14ac:dyDescent="0.25">
      <c r="B188" s="771">
        <f>'IV. Datos Entrada-PE'!B164</f>
        <v>0</v>
      </c>
      <c r="C188" s="894">
        <f>'IV. Datos Entrada-PE'!C164</f>
        <v>0</v>
      </c>
      <c r="D188" s="892">
        <f>'IV. Datos Entrada-PE'!K182</f>
        <v>0</v>
      </c>
      <c r="E188" s="290">
        <f t="shared" si="8"/>
        <v>0</v>
      </c>
      <c r="F188" s="1154"/>
      <c r="G188" s="3"/>
    </row>
    <row r="189" spans="2:11" ht="12.5" x14ac:dyDescent="0.25">
      <c r="B189" s="771">
        <f>'IV. Datos Entrada-PE'!B165</f>
        <v>0</v>
      </c>
      <c r="C189" s="894">
        <f>'IV. Datos Entrada-PE'!C165</f>
        <v>0</v>
      </c>
      <c r="D189" s="892">
        <f>'IV. Datos Entrada-PE'!K183</f>
        <v>0</v>
      </c>
      <c r="E189" s="290">
        <f t="shared" si="8"/>
        <v>0</v>
      </c>
      <c r="F189" s="1154"/>
      <c r="G189" s="3"/>
    </row>
    <row r="190" spans="2:11" thickBot="1" x14ac:dyDescent="0.3">
      <c r="B190" s="772">
        <f>'IV. Datos Entrada-PE'!B166</f>
        <v>0</v>
      </c>
      <c r="C190" s="773">
        <f>'IV. Datos Entrada-PE'!C166</f>
        <v>0</v>
      </c>
      <c r="D190" s="753">
        <f>'IV. Datos Entrada-PE'!K184</f>
        <v>0</v>
      </c>
      <c r="E190" s="291">
        <f t="shared" si="8"/>
        <v>0</v>
      </c>
      <c r="F190" s="1155"/>
      <c r="G190" s="3"/>
    </row>
    <row r="191" spans="2:11" ht="13.5" thickBot="1" x14ac:dyDescent="0.35">
      <c r="B191" s="292" t="s">
        <v>433</v>
      </c>
      <c r="C191" s="293">
        <f>SUM(C179:C190)</f>
        <v>0</v>
      </c>
      <c r="D191" s="294">
        <f>SUM(D179:D190)</f>
        <v>0</v>
      </c>
      <c r="E191" s="291">
        <f>SUM(E179:E190)</f>
        <v>0</v>
      </c>
      <c r="F191" s="295">
        <f>E191*(C175*C176*0.717*'III. Datos Entrada-BE'!$G$43)</f>
        <v>0</v>
      </c>
      <c r="G191" s="3"/>
    </row>
    <row r="192" spans="2:11" x14ac:dyDescent="0.3">
      <c r="B192" s="13"/>
      <c r="E192" s="2"/>
      <c r="F192" s="296"/>
      <c r="G192" s="3"/>
    </row>
    <row r="193" spans="2:11" ht="13.5" thickBot="1" x14ac:dyDescent="0.35">
      <c r="B193" s="13"/>
      <c r="E193" s="2"/>
      <c r="F193" s="296"/>
      <c r="G193" s="3"/>
    </row>
    <row r="194" spans="2:11" ht="13.5" thickBot="1" x14ac:dyDescent="0.35">
      <c r="B194" s="1156">
        <f>'III. Datos Entrada-BE'!C61</f>
        <v>0</v>
      </c>
      <c r="C194" s="1157"/>
      <c r="D194" s="301"/>
      <c r="E194" s="301"/>
      <c r="F194" s="302"/>
      <c r="G194" s="303"/>
      <c r="H194" s="301"/>
      <c r="I194" s="301"/>
      <c r="J194" s="301"/>
      <c r="K194" s="301"/>
    </row>
    <row r="195" spans="2:11" ht="15" x14ac:dyDescent="0.4">
      <c r="B195" s="278" t="s">
        <v>492</v>
      </c>
      <c r="C195" s="279">
        <f>'VI. BE CH4-nAS'!E25</f>
        <v>0</v>
      </c>
      <c r="D195" s="280"/>
      <c r="E195" s="280"/>
      <c r="F195" s="299"/>
      <c r="G195" s="300"/>
      <c r="H195" s="280"/>
      <c r="I195" s="280"/>
      <c r="J195" s="280"/>
      <c r="K195" s="280"/>
    </row>
    <row r="196" spans="2:11" ht="16.5" thickBot="1" x14ac:dyDescent="0.45">
      <c r="B196" s="769" t="s">
        <v>493</v>
      </c>
      <c r="C196" s="770">
        <f>'III. Datos Entrada-BE'!C124</f>
        <v>0</v>
      </c>
      <c r="D196" s="280"/>
      <c r="E196" s="280"/>
      <c r="F196" s="299"/>
      <c r="G196" s="300"/>
      <c r="H196" s="280"/>
      <c r="I196" s="280"/>
      <c r="J196" s="280"/>
      <c r="K196" s="280"/>
    </row>
    <row r="197" spans="2:11" ht="13.5" thickBot="1" x14ac:dyDescent="0.35">
      <c r="B197" s="283"/>
      <c r="C197" s="305"/>
      <c r="D197" s="280"/>
      <c r="E197" s="280"/>
      <c r="F197" s="299"/>
      <c r="G197" s="300"/>
      <c r="H197" s="280"/>
      <c r="I197" s="280"/>
      <c r="J197" s="280"/>
      <c r="K197" s="280"/>
    </row>
    <row r="198" spans="2:11" s="22" customFormat="1" ht="28.5" thickBot="1" x14ac:dyDescent="0.45">
      <c r="B198" s="285" t="s">
        <v>494</v>
      </c>
      <c r="C198" s="74" t="s">
        <v>495</v>
      </c>
      <c r="D198" s="74" t="s">
        <v>496</v>
      </c>
      <c r="E198" s="286" t="s">
        <v>497</v>
      </c>
      <c r="F198" s="287" t="s">
        <v>498</v>
      </c>
      <c r="G198" s="12"/>
    </row>
    <row r="199" spans="2:11" ht="12.5" x14ac:dyDescent="0.25">
      <c r="B199" s="288">
        <f>'IV. Datos Entrada-PE'!B154</f>
        <v>0</v>
      </c>
      <c r="C199" s="436">
        <f>'IV. Datos Entrada-PE'!C154</f>
        <v>0</v>
      </c>
      <c r="D199" s="236">
        <f>'IV. Datos Entrada-PE'!L171</f>
        <v>0</v>
      </c>
      <c r="E199" s="289">
        <f>C199*D199</f>
        <v>0</v>
      </c>
      <c r="F199" s="1153"/>
      <c r="G199" s="3"/>
    </row>
    <row r="200" spans="2:11" ht="12.5" x14ac:dyDescent="0.25">
      <c r="B200" s="771">
        <f>'IV. Datos Entrada-PE'!B155</f>
        <v>0</v>
      </c>
      <c r="C200" s="894">
        <f>'IV. Datos Entrada-PE'!C155</f>
        <v>0</v>
      </c>
      <c r="D200" s="892">
        <f>'IV. Datos Entrada-PE'!L172</f>
        <v>0</v>
      </c>
      <c r="E200" s="290">
        <f t="shared" ref="E200:E210" si="9">C200*D200</f>
        <v>0</v>
      </c>
      <c r="F200" s="1154"/>
      <c r="G200" s="3"/>
    </row>
    <row r="201" spans="2:11" ht="12.5" x14ac:dyDescent="0.25">
      <c r="B201" s="771">
        <f>'IV. Datos Entrada-PE'!B157</f>
        <v>0</v>
      </c>
      <c r="C201" s="894">
        <f>'IV. Datos Entrada-PE'!C157</f>
        <v>0</v>
      </c>
      <c r="D201" s="892">
        <f>'IV. Datos Entrada-PE'!L175</f>
        <v>0</v>
      </c>
      <c r="E201" s="290">
        <f t="shared" si="9"/>
        <v>0</v>
      </c>
      <c r="F201" s="1154"/>
      <c r="G201" s="3"/>
    </row>
    <row r="202" spans="2:11" ht="12.5" x14ac:dyDescent="0.25">
      <c r="B202" s="771">
        <f>'IV. Datos Entrada-PE'!B158</f>
        <v>0</v>
      </c>
      <c r="C202" s="894">
        <f>'IV. Datos Entrada-PE'!C158</f>
        <v>0</v>
      </c>
      <c r="D202" s="892">
        <f>'IV. Datos Entrada-PE'!L176</f>
        <v>0</v>
      </c>
      <c r="E202" s="290">
        <f t="shared" si="9"/>
        <v>0</v>
      </c>
      <c r="F202" s="1154"/>
      <c r="G202" s="3"/>
    </row>
    <row r="203" spans="2:11" ht="12.5" x14ac:dyDescent="0.25">
      <c r="B203" s="771">
        <f>'IV. Datos Entrada-PE'!B159</f>
        <v>0</v>
      </c>
      <c r="C203" s="894">
        <f>'IV. Datos Entrada-PE'!C159</f>
        <v>0</v>
      </c>
      <c r="D203" s="892">
        <f>'IV. Datos Entrada-PE'!L177</f>
        <v>0</v>
      </c>
      <c r="E203" s="290">
        <f t="shared" si="9"/>
        <v>0</v>
      </c>
      <c r="F203" s="1154"/>
      <c r="G203" s="3"/>
    </row>
    <row r="204" spans="2:11" ht="12.5" x14ac:dyDescent="0.25">
      <c r="B204" s="771">
        <f>'IV. Datos Entrada-PE'!B160</f>
        <v>0</v>
      </c>
      <c r="C204" s="894">
        <f>'IV. Datos Entrada-PE'!C160</f>
        <v>0</v>
      </c>
      <c r="D204" s="892">
        <f>'IV. Datos Entrada-PE'!L178</f>
        <v>0</v>
      </c>
      <c r="E204" s="290">
        <f t="shared" si="9"/>
        <v>0</v>
      </c>
      <c r="F204" s="1154"/>
      <c r="G204" s="3"/>
    </row>
    <row r="205" spans="2:11" ht="12.5" x14ac:dyDescent="0.25">
      <c r="B205" s="771">
        <f>'IV. Datos Entrada-PE'!B161</f>
        <v>0</v>
      </c>
      <c r="C205" s="894">
        <f>'IV. Datos Entrada-PE'!C161</f>
        <v>0</v>
      </c>
      <c r="D205" s="892">
        <f>'IV. Datos Entrada-PE'!L179</f>
        <v>0</v>
      </c>
      <c r="E205" s="290">
        <f t="shared" si="9"/>
        <v>0</v>
      </c>
      <c r="F205" s="1154"/>
      <c r="G205" s="3"/>
    </row>
    <row r="206" spans="2:11" ht="12.5" x14ac:dyDescent="0.25">
      <c r="B206" s="771">
        <f>'IV. Datos Entrada-PE'!B162</f>
        <v>0</v>
      </c>
      <c r="C206" s="894">
        <f>'IV. Datos Entrada-PE'!C162</f>
        <v>0</v>
      </c>
      <c r="D206" s="892">
        <f>'IV. Datos Entrada-PE'!L180</f>
        <v>0</v>
      </c>
      <c r="E206" s="290">
        <f t="shared" si="9"/>
        <v>0</v>
      </c>
      <c r="F206" s="1154"/>
      <c r="G206" s="3"/>
    </row>
    <row r="207" spans="2:11" ht="12.5" x14ac:dyDescent="0.25">
      <c r="B207" s="771">
        <f>'IV. Datos Entrada-PE'!B163</f>
        <v>0</v>
      </c>
      <c r="C207" s="894">
        <f>'IV. Datos Entrada-PE'!C163</f>
        <v>0</v>
      </c>
      <c r="D207" s="892">
        <f>'IV. Datos Entrada-PE'!L181</f>
        <v>0</v>
      </c>
      <c r="E207" s="290">
        <f t="shared" si="9"/>
        <v>0</v>
      </c>
      <c r="F207" s="1154"/>
      <c r="G207" s="3"/>
    </row>
    <row r="208" spans="2:11" ht="12.5" x14ac:dyDescent="0.25">
      <c r="B208" s="771">
        <f>'IV. Datos Entrada-PE'!B164</f>
        <v>0</v>
      </c>
      <c r="C208" s="894">
        <f>'IV. Datos Entrada-PE'!C164</f>
        <v>0</v>
      </c>
      <c r="D208" s="892">
        <f>'IV. Datos Entrada-PE'!L182</f>
        <v>0</v>
      </c>
      <c r="E208" s="290">
        <f t="shared" si="9"/>
        <v>0</v>
      </c>
      <c r="F208" s="1154"/>
      <c r="G208" s="3"/>
    </row>
    <row r="209" spans="2:7" ht="12.5" x14ac:dyDescent="0.25">
      <c r="B209" s="771">
        <f>'IV. Datos Entrada-PE'!B165</f>
        <v>0</v>
      </c>
      <c r="C209" s="894">
        <f>'IV. Datos Entrada-PE'!C165</f>
        <v>0</v>
      </c>
      <c r="D209" s="892">
        <f>'IV. Datos Entrada-PE'!L183</f>
        <v>0</v>
      </c>
      <c r="E209" s="290">
        <f t="shared" si="9"/>
        <v>0</v>
      </c>
      <c r="F209" s="1154"/>
      <c r="G209" s="3"/>
    </row>
    <row r="210" spans="2:7" thickBot="1" x14ac:dyDescent="0.3">
      <c r="B210" s="772">
        <f>'IV. Datos Entrada-PE'!B166</f>
        <v>0</v>
      </c>
      <c r="C210" s="773">
        <f>'IV. Datos Entrada-PE'!C166</f>
        <v>0</v>
      </c>
      <c r="D210" s="753">
        <f>'IV. Datos Entrada-PE'!L184</f>
        <v>0</v>
      </c>
      <c r="E210" s="291">
        <f t="shared" si="9"/>
        <v>0</v>
      </c>
      <c r="F210" s="1155"/>
      <c r="G210" s="3"/>
    </row>
    <row r="211" spans="2:7" s="9" customFormat="1" ht="13.5" thickBot="1" x14ac:dyDescent="0.35">
      <c r="B211" s="292" t="s">
        <v>433</v>
      </c>
      <c r="C211" s="293">
        <f>SUM(C199:C210)</f>
        <v>0</v>
      </c>
      <c r="D211" s="294">
        <f>SUM(D199:D210)</f>
        <v>0</v>
      </c>
      <c r="E211" s="291">
        <f>SUM(E199:E210)</f>
        <v>0</v>
      </c>
      <c r="F211" s="295">
        <f>E211*(C195*C196*0.717*'III. Datos Entrada-BE'!$G$43)</f>
        <v>0</v>
      </c>
      <c r="G211" s="8"/>
    </row>
    <row r="212" spans="2:7" x14ac:dyDescent="0.3">
      <c r="B212" s="13"/>
      <c r="E212" s="2"/>
      <c r="F212" s="296"/>
      <c r="G212" s="3"/>
    </row>
    <row r="213" spans="2:7" x14ac:dyDescent="0.3">
      <c r="B213" s="13"/>
      <c r="E213" s="2"/>
      <c r="F213" s="296"/>
      <c r="G213" s="3"/>
    </row>
    <row r="215" spans="2:7" ht="15.5" x14ac:dyDescent="0.35">
      <c r="B215" s="17" t="s">
        <v>501</v>
      </c>
    </row>
    <row r="216" spans="2:7" ht="13.5" thickBot="1" x14ac:dyDescent="0.35"/>
    <row r="217" spans="2:7" s="22" customFormat="1" ht="30.5" thickBot="1" x14ac:dyDescent="0.45">
      <c r="B217" s="60" t="s">
        <v>134</v>
      </c>
      <c r="C217" s="306" t="s">
        <v>502</v>
      </c>
      <c r="D217" s="74" t="s">
        <v>503</v>
      </c>
      <c r="E217" s="74" t="s">
        <v>504</v>
      </c>
      <c r="F217" s="287" t="s">
        <v>505</v>
      </c>
      <c r="G217" s="307" t="s">
        <v>506</v>
      </c>
    </row>
    <row r="218" spans="2:7" ht="13.5" thickBot="1" x14ac:dyDescent="0.35">
      <c r="B218" s="288">
        <f>'III. Datos Entrada-BE'!B115</f>
        <v>0</v>
      </c>
      <c r="C218" s="236">
        <f>F31</f>
        <v>0</v>
      </c>
      <c r="D218" s="236">
        <f>'III. Datos Entrada-BE'!C90</f>
        <v>0</v>
      </c>
      <c r="E218" s="236">
        <f>C218*D218</f>
        <v>0</v>
      </c>
      <c r="F218" s="308">
        <f>E218*0.001</f>
        <v>0</v>
      </c>
      <c r="G218" s="248">
        <f t="shared" ref="G218:G227" si="10">F218*PCG</f>
        <v>0</v>
      </c>
    </row>
    <row r="219" spans="2:7" ht="13.5" thickBot="1" x14ac:dyDescent="0.35">
      <c r="B219" s="771">
        <f>'III. Datos Entrada-BE'!B116</f>
        <v>0</v>
      </c>
      <c r="C219" s="892">
        <f>F51</f>
        <v>0</v>
      </c>
      <c r="D219" s="892">
        <f>'III. Datos Entrada-BE'!D90</f>
        <v>0</v>
      </c>
      <c r="E219" s="892">
        <f t="shared" ref="E219:E227" si="11">C219*D219</f>
        <v>0</v>
      </c>
      <c r="F219" s="897">
        <f t="shared" ref="F219:F227" si="12">E219*0.001</f>
        <v>0</v>
      </c>
      <c r="G219" s="248">
        <f t="shared" si="10"/>
        <v>0</v>
      </c>
    </row>
    <row r="220" spans="2:7" ht="13.5" thickBot="1" x14ac:dyDescent="0.35">
      <c r="B220" s="771">
        <f>'III. Datos Entrada-BE'!B117</f>
        <v>0</v>
      </c>
      <c r="C220" s="892">
        <f>F71</f>
        <v>0</v>
      </c>
      <c r="D220" s="892">
        <f>'III. Datos Entrada-BE'!E90</f>
        <v>0</v>
      </c>
      <c r="E220" s="892">
        <f t="shared" si="11"/>
        <v>0</v>
      </c>
      <c r="F220" s="897">
        <f t="shared" si="12"/>
        <v>0</v>
      </c>
      <c r="G220" s="248">
        <f t="shared" si="10"/>
        <v>0</v>
      </c>
    </row>
    <row r="221" spans="2:7" ht="13.5" thickBot="1" x14ac:dyDescent="0.35">
      <c r="B221" s="771">
        <f>'III. Datos Entrada-BE'!B118</f>
        <v>0</v>
      </c>
      <c r="C221" s="892">
        <f>F91</f>
        <v>0</v>
      </c>
      <c r="D221" s="892">
        <f>'III. Datos Entrada-BE'!F90</f>
        <v>0</v>
      </c>
      <c r="E221" s="892">
        <f t="shared" si="11"/>
        <v>0</v>
      </c>
      <c r="F221" s="897">
        <f t="shared" si="12"/>
        <v>0</v>
      </c>
      <c r="G221" s="248">
        <f t="shared" si="10"/>
        <v>0</v>
      </c>
    </row>
    <row r="222" spans="2:7" ht="13.5" thickBot="1" x14ac:dyDescent="0.35">
      <c r="B222" s="771">
        <f>'III. Datos Entrada-BE'!B119</f>
        <v>0</v>
      </c>
      <c r="C222" s="892">
        <f>F111</f>
        <v>0</v>
      </c>
      <c r="D222" s="892">
        <f>'III. Datos Entrada-BE'!G90</f>
        <v>0</v>
      </c>
      <c r="E222" s="892">
        <f t="shared" si="11"/>
        <v>0</v>
      </c>
      <c r="F222" s="897">
        <f t="shared" si="12"/>
        <v>0</v>
      </c>
      <c r="G222" s="248">
        <f t="shared" si="10"/>
        <v>0</v>
      </c>
    </row>
    <row r="223" spans="2:7" ht="13.5" thickBot="1" x14ac:dyDescent="0.35">
      <c r="B223" s="771">
        <f>'III. Datos Entrada-BE'!B120</f>
        <v>0</v>
      </c>
      <c r="C223" s="892">
        <f>F131</f>
        <v>0</v>
      </c>
      <c r="D223" s="892">
        <f>'III. Datos Entrada-BE'!H90</f>
        <v>0</v>
      </c>
      <c r="E223" s="892">
        <f t="shared" si="11"/>
        <v>0</v>
      </c>
      <c r="F223" s="897">
        <f t="shared" si="12"/>
        <v>0</v>
      </c>
      <c r="G223" s="248">
        <f t="shared" si="10"/>
        <v>0</v>
      </c>
    </row>
    <row r="224" spans="2:7" ht="13.5" thickBot="1" x14ac:dyDescent="0.35">
      <c r="B224" s="771">
        <f>'III. Datos Entrada-BE'!B121</f>
        <v>0</v>
      </c>
      <c r="C224" s="892">
        <f>F151</f>
        <v>0</v>
      </c>
      <c r="D224" s="892">
        <f>'III. Datos Entrada-BE'!I90</f>
        <v>0</v>
      </c>
      <c r="E224" s="892">
        <f t="shared" si="11"/>
        <v>0</v>
      </c>
      <c r="F224" s="897">
        <f t="shared" si="12"/>
        <v>0</v>
      </c>
      <c r="G224" s="248">
        <f t="shared" si="10"/>
        <v>0</v>
      </c>
    </row>
    <row r="225" spans="2:7" ht="13.5" thickBot="1" x14ac:dyDescent="0.35">
      <c r="B225" s="771">
        <f>'III. Datos Entrada-BE'!B122</f>
        <v>0</v>
      </c>
      <c r="C225" s="892">
        <f>F171</f>
        <v>0</v>
      </c>
      <c r="D225" s="892">
        <f>'III. Datos Entrada-BE'!J90</f>
        <v>0</v>
      </c>
      <c r="E225" s="892">
        <f t="shared" si="11"/>
        <v>0</v>
      </c>
      <c r="F225" s="897">
        <f t="shared" si="12"/>
        <v>0</v>
      </c>
      <c r="G225" s="248">
        <f t="shared" si="10"/>
        <v>0</v>
      </c>
    </row>
    <row r="226" spans="2:7" ht="13.5" thickBot="1" x14ac:dyDescent="0.35">
      <c r="B226" s="771">
        <f>'III. Datos Entrada-BE'!B123</f>
        <v>0</v>
      </c>
      <c r="C226" s="892">
        <f>F191</f>
        <v>0</v>
      </c>
      <c r="D226" s="892">
        <f>'III. Datos Entrada-BE'!K90</f>
        <v>0</v>
      </c>
      <c r="E226" s="892">
        <f t="shared" si="11"/>
        <v>0</v>
      </c>
      <c r="F226" s="897">
        <f t="shared" si="12"/>
        <v>0</v>
      </c>
      <c r="G226" s="248">
        <f t="shared" si="10"/>
        <v>0</v>
      </c>
    </row>
    <row r="227" spans="2:7" ht="13.5" thickBot="1" x14ac:dyDescent="0.35">
      <c r="B227" s="772">
        <f>'III. Datos Entrada-BE'!B124</f>
        <v>0</v>
      </c>
      <c r="C227" s="753">
        <f>F211</f>
        <v>0</v>
      </c>
      <c r="D227" s="753">
        <f>'III. Datos Entrada-BE'!L90</f>
        <v>0</v>
      </c>
      <c r="E227" s="753">
        <f t="shared" si="11"/>
        <v>0</v>
      </c>
      <c r="F227" s="774">
        <f t="shared" si="12"/>
        <v>0</v>
      </c>
      <c r="G227" s="248">
        <f t="shared" si="10"/>
        <v>0</v>
      </c>
    </row>
    <row r="228" spans="2:7" ht="13.5" thickBot="1" x14ac:dyDescent="0.35">
      <c r="B228" s="435" t="s">
        <v>433</v>
      </c>
      <c r="C228" s="38"/>
      <c r="D228" s="437"/>
      <c r="E228" s="438">
        <f>SUM(E218:E227)</f>
        <v>0</v>
      </c>
      <c r="F228" s="439">
        <f>E228*0.001</f>
        <v>0</v>
      </c>
      <c r="G228" s="243">
        <f>F228*21</f>
        <v>0</v>
      </c>
    </row>
    <row r="229" spans="2:7" x14ac:dyDescent="0.25">
      <c r="E229" s="2"/>
      <c r="F229" s="296"/>
      <c r="G229" s="3"/>
    </row>
    <row r="230" spans="2:7" ht="13.5" thickBot="1" x14ac:dyDescent="0.35"/>
    <row r="231" spans="2:7" x14ac:dyDescent="0.3">
      <c r="B231" s="1034" t="s">
        <v>175</v>
      </c>
      <c r="C231" s="1052"/>
      <c r="D231" s="1053"/>
    </row>
    <row r="232" spans="2:7" x14ac:dyDescent="0.3">
      <c r="B232" s="1054"/>
      <c r="C232" s="1055"/>
      <c r="D232" s="1056"/>
    </row>
    <row r="233" spans="2:7" x14ac:dyDescent="0.3">
      <c r="B233" s="1054"/>
      <c r="C233" s="1055"/>
      <c r="D233" s="1056"/>
    </row>
    <row r="234" spans="2:7" x14ac:dyDescent="0.3">
      <c r="B234" s="1054"/>
      <c r="C234" s="1055"/>
      <c r="D234" s="1056"/>
    </row>
    <row r="235" spans="2:7" x14ac:dyDescent="0.3">
      <c r="B235" s="1054"/>
      <c r="C235" s="1055"/>
      <c r="D235" s="1056"/>
    </row>
    <row r="236" spans="2:7" x14ac:dyDescent="0.3">
      <c r="B236" s="1054"/>
      <c r="C236" s="1055"/>
      <c r="D236" s="1056"/>
    </row>
    <row r="237" spans="2:7" x14ac:dyDescent="0.3">
      <c r="B237" s="1054"/>
      <c r="C237" s="1055"/>
      <c r="D237" s="1056"/>
    </row>
    <row r="238" spans="2:7" x14ac:dyDescent="0.3">
      <c r="B238" s="1054"/>
      <c r="C238" s="1055"/>
      <c r="D238" s="1056"/>
    </row>
    <row r="239" spans="2:7" x14ac:dyDescent="0.3">
      <c r="B239" s="1054"/>
      <c r="C239" s="1055"/>
      <c r="D239" s="1056"/>
    </row>
    <row r="240" spans="2:7" x14ac:dyDescent="0.3">
      <c r="B240" s="1054"/>
      <c r="C240" s="1055"/>
      <c r="D240" s="1056"/>
    </row>
    <row r="241" spans="2:4" x14ac:dyDescent="0.3">
      <c r="B241" s="1054"/>
      <c r="C241" s="1055"/>
      <c r="D241" s="1056"/>
    </row>
    <row r="242" spans="2:4" x14ac:dyDescent="0.3">
      <c r="B242" s="1054"/>
      <c r="C242" s="1055"/>
      <c r="D242" s="1056"/>
    </row>
    <row r="243" spans="2:4" x14ac:dyDescent="0.3">
      <c r="B243" s="1054"/>
      <c r="C243" s="1055"/>
      <c r="D243" s="1056"/>
    </row>
    <row r="244" spans="2:4" x14ac:dyDescent="0.3">
      <c r="B244" s="1054"/>
      <c r="C244" s="1055"/>
      <c r="D244" s="1056"/>
    </row>
    <row r="245" spans="2:4" x14ac:dyDescent="0.3">
      <c r="B245" s="1054"/>
      <c r="C245" s="1055"/>
      <c r="D245" s="1056"/>
    </row>
    <row r="246" spans="2:4" x14ac:dyDescent="0.3">
      <c r="B246" s="1054"/>
      <c r="C246" s="1055"/>
      <c r="D246" s="1056"/>
    </row>
    <row r="247" spans="2:4" x14ac:dyDescent="0.3">
      <c r="B247" s="1054"/>
      <c r="C247" s="1055"/>
      <c r="D247" s="1056"/>
    </row>
    <row r="248" spans="2:4" x14ac:dyDescent="0.3">
      <c r="B248" s="1054"/>
      <c r="C248" s="1055"/>
      <c r="D248" s="1056"/>
    </row>
    <row r="249" spans="2:4" x14ac:dyDescent="0.3">
      <c r="B249" s="1054"/>
      <c r="C249" s="1055"/>
      <c r="D249" s="1056"/>
    </row>
    <row r="250" spans="2:4" x14ac:dyDescent="0.3">
      <c r="B250" s="1054"/>
      <c r="C250" s="1055"/>
      <c r="D250" s="1056"/>
    </row>
    <row r="251" spans="2:4" ht="13.5" thickBot="1" x14ac:dyDescent="0.35">
      <c r="B251" s="1057"/>
      <c r="C251" s="1058"/>
      <c r="D251" s="1059"/>
    </row>
  </sheetData>
  <sheetProtection algorithmName="SHA-512" hashValue="++myy3pee1RyqJ+8qYOpYRefwxa274UIWtupSohnT55Iq07Xs+H+NhDw88MBuqFRCVK55ZK28DJ5YYy9FcFl9w==" saltValue="vpBqkliMfGghgM7MBMJ8RQ==" spinCount="100000" sheet="1" objects="1" scenarios="1"/>
  <mergeCells count="22">
    <mergeCell ref="B114:C114"/>
    <mergeCell ref="B12:E12"/>
    <mergeCell ref="B14:C14"/>
    <mergeCell ref="F19:F30"/>
    <mergeCell ref="B34:C34"/>
    <mergeCell ref="F39:F50"/>
    <mergeCell ref="B54:C54"/>
    <mergeCell ref="F59:F70"/>
    <mergeCell ref="B74:C74"/>
    <mergeCell ref="F79:F90"/>
    <mergeCell ref="B94:C94"/>
    <mergeCell ref="F99:F110"/>
    <mergeCell ref="F179:F190"/>
    <mergeCell ref="B194:C194"/>
    <mergeCell ref="F199:F210"/>
    <mergeCell ref="B231:D251"/>
    <mergeCell ref="F119:F130"/>
    <mergeCell ref="B134:C134"/>
    <mergeCell ref="F139:F150"/>
    <mergeCell ref="B154:C154"/>
    <mergeCell ref="F159:F170"/>
    <mergeCell ref="B174:C17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37"/>
  <sheetViews>
    <sheetView showGridLines="0" topLeftCell="A22" zoomScale="80" zoomScaleNormal="80" workbookViewId="0">
      <selection activeCell="C36" sqref="C36"/>
    </sheetView>
  </sheetViews>
  <sheetFormatPr defaultColWidth="8.83203125" defaultRowHeight="13" x14ac:dyDescent="0.3"/>
  <cols>
    <col min="1" max="1" width="4.58203125" style="2" customWidth="1"/>
    <col min="2" max="2" width="46.08203125" style="2" customWidth="1"/>
    <col min="3" max="3" width="23.08203125" style="12" bestFit="1" customWidth="1"/>
    <col min="4" max="4" width="34.5" style="2" customWidth="1"/>
    <col min="5" max="5" width="15.5" style="2" customWidth="1"/>
    <col min="6" max="6" width="25.83203125" style="2" bestFit="1" customWidth="1"/>
    <col min="7" max="7" width="24.5" style="2" bestFit="1" customWidth="1"/>
    <col min="8" max="8" width="27.08203125" style="2" bestFit="1" customWidth="1"/>
    <col min="9" max="16384" width="8.83203125" style="2"/>
  </cols>
  <sheetData>
    <row r="1" spans="2:9" x14ac:dyDescent="0.3">
      <c r="B1" s="1"/>
    </row>
    <row r="2" spans="2:9" ht="18" x14ac:dyDescent="0.4">
      <c r="B2" s="6" t="s">
        <v>507</v>
      </c>
    </row>
    <row r="3" spans="2:9" x14ac:dyDescent="0.3">
      <c r="B3" s="9"/>
    </row>
    <row r="4" spans="2:9" x14ac:dyDescent="0.3">
      <c r="B4" s="9" t="s">
        <v>45</v>
      </c>
      <c r="C4" s="11"/>
      <c r="D4" s="18"/>
      <c r="E4" s="22"/>
      <c r="F4" s="10"/>
      <c r="G4" s="10"/>
      <c r="H4" s="10"/>
      <c r="I4" s="10"/>
    </row>
    <row r="5" spans="2:9" x14ac:dyDescent="0.3">
      <c r="B5" s="893" t="s">
        <v>46</v>
      </c>
      <c r="C5" s="748" t="s">
        <v>421</v>
      </c>
      <c r="D5" s="756"/>
      <c r="E5" s="22"/>
      <c r="F5" s="10"/>
      <c r="G5" s="10"/>
      <c r="H5" s="10"/>
      <c r="I5" s="10"/>
    </row>
    <row r="6" spans="2:9" x14ac:dyDescent="0.3">
      <c r="B6" s="880" t="s">
        <v>48</v>
      </c>
      <c r="C6" s="767" t="s">
        <v>49</v>
      </c>
      <c r="D6" s="768"/>
      <c r="E6" s="22"/>
      <c r="F6" s="10"/>
      <c r="G6" s="10"/>
      <c r="H6" s="10"/>
      <c r="I6" s="10"/>
    </row>
    <row r="7" spans="2:9" x14ac:dyDescent="0.3">
      <c r="B7" s="891" t="s">
        <v>83</v>
      </c>
      <c r="C7" s="757" t="s">
        <v>453</v>
      </c>
      <c r="D7" s="758"/>
      <c r="E7" s="22"/>
      <c r="F7" s="10"/>
      <c r="G7" s="10"/>
      <c r="H7" s="10"/>
      <c r="I7" s="10"/>
    </row>
    <row r="8" spans="2:9" ht="13.5" thickBot="1" x14ac:dyDescent="0.35">
      <c r="B8" s="11"/>
      <c r="C8" s="83"/>
      <c r="D8" s="18"/>
      <c r="E8" s="22"/>
      <c r="F8" s="10"/>
      <c r="G8" s="10"/>
      <c r="H8" s="10"/>
      <c r="I8" s="10"/>
    </row>
    <row r="9" spans="2:9" x14ac:dyDescent="0.3">
      <c r="B9" s="13" t="s">
        <v>454</v>
      </c>
      <c r="C9" s="3"/>
      <c r="E9" s="9"/>
      <c r="F9" s="1034" t="s">
        <v>175</v>
      </c>
      <c r="G9" s="1035"/>
      <c r="H9" s="1036"/>
    </row>
    <row r="10" spans="2:9" ht="24" customHeight="1" x14ac:dyDescent="0.25">
      <c r="B10" s="1063" t="s">
        <v>508</v>
      </c>
      <c r="C10" s="1063"/>
      <c r="D10" s="1063"/>
      <c r="E10" s="20"/>
      <c r="F10" s="1037"/>
      <c r="G10" s="1038"/>
      <c r="H10" s="1039"/>
    </row>
    <row r="11" spans="2:9" x14ac:dyDescent="0.3">
      <c r="B11" s="19"/>
      <c r="C11" s="21"/>
      <c r="D11" s="20"/>
      <c r="E11" s="20"/>
      <c r="F11" s="1037"/>
      <c r="G11" s="1038"/>
      <c r="H11" s="1039"/>
    </row>
    <row r="12" spans="2:9" ht="15.5" x14ac:dyDescent="0.35">
      <c r="B12" s="255" t="s">
        <v>509</v>
      </c>
      <c r="F12" s="1037"/>
      <c r="G12" s="1038"/>
      <c r="H12" s="1039"/>
    </row>
    <row r="13" spans="2:9" x14ac:dyDescent="0.3">
      <c r="B13" s="310"/>
      <c r="F13" s="1037"/>
      <c r="G13" s="1038"/>
      <c r="H13" s="1039"/>
    </row>
    <row r="14" spans="2:9" ht="15" x14ac:dyDescent="0.4">
      <c r="B14" s="898" t="s">
        <v>510</v>
      </c>
      <c r="C14" s="899" t="e">
        <f>'VIII. PE CH4(BCS)'!J26</f>
        <v>#DIV/0!</v>
      </c>
      <c r="D14" s="22"/>
      <c r="E14" s="22"/>
      <c r="F14" s="1037"/>
      <c r="G14" s="1038"/>
      <c r="H14" s="1039"/>
    </row>
    <row r="15" spans="2:9" ht="15" x14ac:dyDescent="0.4">
      <c r="B15" s="898" t="s">
        <v>511</v>
      </c>
      <c r="C15" s="899" t="e">
        <f>'VIII. PE CH4(BCS)'!K26</f>
        <v>#DIV/0!</v>
      </c>
      <c r="F15" s="1037"/>
      <c r="G15" s="1038"/>
      <c r="H15" s="1039"/>
    </row>
    <row r="16" spans="2:9" x14ac:dyDescent="0.3">
      <c r="B16" s="198"/>
      <c r="F16" s="1037"/>
      <c r="G16" s="1038"/>
      <c r="H16" s="1039"/>
    </row>
    <row r="17" spans="2:8" ht="15.5" x14ac:dyDescent="0.3">
      <c r="B17" s="311" t="s">
        <v>512</v>
      </c>
      <c r="F17" s="1037"/>
      <c r="G17" s="1038"/>
      <c r="H17" s="1039"/>
    </row>
    <row r="18" spans="2:8" x14ac:dyDescent="0.3">
      <c r="F18" s="1037"/>
      <c r="G18" s="1038"/>
      <c r="H18" s="1039"/>
    </row>
    <row r="19" spans="2:8" ht="15" x14ac:dyDescent="0.3">
      <c r="B19" s="832" t="s">
        <v>513</v>
      </c>
      <c r="C19" s="899">
        <f>'IX. PE CH4(V)'!H27</f>
        <v>0</v>
      </c>
      <c r="F19" s="1037"/>
      <c r="G19" s="1038"/>
      <c r="H19" s="1039"/>
    </row>
    <row r="20" spans="2:8" ht="15" x14ac:dyDescent="0.3">
      <c r="B20" s="832" t="s">
        <v>514</v>
      </c>
      <c r="C20" s="899">
        <f>'IX. PE CH4(V)'!I27</f>
        <v>0</v>
      </c>
      <c r="F20" s="1037"/>
      <c r="G20" s="1038"/>
      <c r="H20" s="1039"/>
    </row>
    <row r="21" spans="2:8" x14ac:dyDescent="0.3">
      <c r="B21" s="198"/>
      <c r="F21" s="1037"/>
      <c r="G21" s="1038"/>
      <c r="H21" s="1039"/>
    </row>
    <row r="22" spans="2:8" ht="30" customHeight="1" x14ac:dyDescent="0.35">
      <c r="B22" s="1160" t="s">
        <v>515</v>
      </c>
      <c r="C22" s="1160"/>
      <c r="D22" s="1160"/>
      <c r="F22" s="1037"/>
      <c r="G22" s="1038"/>
      <c r="H22" s="1039"/>
    </row>
    <row r="23" spans="2:8" x14ac:dyDescent="0.3">
      <c r="B23" s="9"/>
      <c r="F23" s="1037"/>
      <c r="G23" s="1038"/>
      <c r="H23" s="1039"/>
    </row>
    <row r="24" spans="2:8" ht="15" x14ac:dyDescent="0.4">
      <c r="B24" s="898" t="s">
        <v>516</v>
      </c>
      <c r="C24" s="899">
        <f>'X. PE CH4(EP)'!E14</f>
        <v>0</v>
      </c>
      <c r="F24" s="1037"/>
      <c r="G24" s="1038"/>
      <c r="H24" s="1039"/>
    </row>
    <row r="25" spans="2:8" ht="15" x14ac:dyDescent="0.4">
      <c r="B25" s="898" t="s">
        <v>517</v>
      </c>
      <c r="C25" s="899">
        <f>'X. PE CH4(EP)'!F14</f>
        <v>0</v>
      </c>
      <c r="D25" s="18"/>
      <c r="F25" s="1037"/>
      <c r="G25" s="1038"/>
      <c r="H25" s="1039"/>
    </row>
    <row r="26" spans="2:8" x14ac:dyDescent="0.3">
      <c r="B26" s="9"/>
      <c r="D26" s="18"/>
      <c r="F26" s="1037"/>
      <c r="G26" s="1038"/>
      <c r="H26" s="1039"/>
    </row>
    <row r="27" spans="2:8" ht="32.15" customHeight="1" x14ac:dyDescent="0.35">
      <c r="B27" s="1160" t="s">
        <v>518</v>
      </c>
      <c r="C27" s="1160"/>
      <c r="D27" s="1160"/>
      <c r="F27" s="1037"/>
      <c r="G27" s="1038"/>
      <c r="H27" s="1039"/>
    </row>
    <row r="28" spans="2:8" x14ac:dyDescent="0.3">
      <c r="B28" s="13"/>
      <c r="F28" s="1037"/>
      <c r="G28" s="1038"/>
      <c r="H28" s="1039"/>
    </row>
    <row r="29" spans="2:8" ht="15" x14ac:dyDescent="0.4">
      <c r="B29" s="898" t="s">
        <v>519</v>
      </c>
      <c r="C29" s="899">
        <f>'XI. PE CH4(nBCS)'!F228</f>
        <v>0</v>
      </c>
      <c r="D29" s="13"/>
      <c r="F29" s="1037"/>
      <c r="G29" s="1038"/>
      <c r="H29" s="1039"/>
    </row>
    <row r="30" spans="2:8" ht="15" x14ac:dyDescent="0.4">
      <c r="B30" s="898" t="s">
        <v>520</v>
      </c>
      <c r="C30" s="899">
        <f>'XI. PE CH4(nBCS)'!G228</f>
        <v>0</v>
      </c>
      <c r="F30" s="1037"/>
      <c r="G30" s="1038"/>
      <c r="H30" s="1039"/>
    </row>
    <row r="31" spans="2:8" x14ac:dyDescent="0.3">
      <c r="F31" s="1037"/>
      <c r="G31" s="1038"/>
      <c r="H31" s="1039"/>
    </row>
    <row r="32" spans="2:8" x14ac:dyDescent="0.3">
      <c r="F32" s="1037"/>
      <c r="G32" s="1038"/>
      <c r="H32" s="1039"/>
    </row>
    <row r="33" spans="2:8" ht="15.5" x14ac:dyDescent="0.35">
      <c r="B33" s="17" t="s">
        <v>521</v>
      </c>
      <c r="C33" s="3"/>
      <c r="F33" s="1037"/>
      <c r="G33" s="1038"/>
      <c r="H33" s="1039"/>
    </row>
    <row r="34" spans="2:8" ht="13.5" thickBot="1" x14ac:dyDescent="0.35">
      <c r="B34" s="13"/>
      <c r="C34" s="3"/>
      <c r="F34" s="1037"/>
      <c r="G34" s="1038"/>
      <c r="H34" s="1039"/>
    </row>
    <row r="35" spans="2:8" s="9" customFormat="1" ht="15" x14ac:dyDescent="0.4">
      <c r="B35" s="312" t="s">
        <v>522</v>
      </c>
      <c r="C35" s="313" t="e">
        <f>C14+C19+C24+C29</f>
        <v>#DIV/0!</v>
      </c>
      <c r="D35" s="314"/>
      <c r="E35" s="73"/>
      <c r="F35" s="1037"/>
      <c r="G35" s="1038"/>
      <c r="H35" s="1039"/>
    </row>
    <row r="36" spans="2:8" s="9" customFormat="1" ht="15.5" thickBot="1" x14ac:dyDescent="0.45">
      <c r="B36" s="769" t="s">
        <v>523</v>
      </c>
      <c r="C36" s="755" t="e">
        <f>C15+C20+C25+C30</f>
        <v>#DIV/0!</v>
      </c>
      <c r="D36" s="315"/>
      <c r="F36" s="1037"/>
      <c r="G36" s="1038"/>
      <c r="H36" s="1039"/>
    </row>
    <row r="37" spans="2:8" ht="13.5" thickBot="1" x14ac:dyDescent="0.35">
      <c r="F37" s="1040"/>
      <c r="G37" s="1041"/>
      <c r="H37" s="1042"/>
    </row>
  </sheetData>
  <sheetProtection algorithmName="SHA-512" hashValue="+QThf1pBwAMbYCNAh/8JkWdTmvb985Kur6Qy7DK48SYZ4p+uvySZLIcVXvjA0mQ06AGkdA9iGvlausbjMAr/ew==" saltValue="V56dmRftHKpJKdUQX2AELw==" spinCount="100000" sheet="1" objects="1" scenarios="1"/>
  <mergeCells count="4">
    <mergeCell ref="F9:H37"/>
    <mergeCell ref="B10:D10"/>
    <mergeCell ref="B27:D27"/>
    <mergeCell ref="B22:D2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87"/>
  <sheetViews>
    <sheetView showGridLines="0" zoomScale="80" zoomScaleNormal="80" workbookViewId="0">
      <selection activeCell="C86" sqref="C86"/>
    </sheetView>
  </sheetViews>
  <sheetFormatPr defaultColWidth="8.83203125" defaultRowHeight="12.5" x14ac:dyDescent="0.25"/>
  <cols>
    <col min="1" max="1" width="4.08203125" style="2" customWidth="1"/>
    <col min="2" max="2" width="42.08203125" style="2" customWidth="1"/>
    <col min="3" max="3" width="23.58203125" style="2" customWidth="1"/>
    <col min="4" max="4" width="17.58203125" style="2" customWidth="1"/>
    <col min="5" max="5" width="22.58203125" style="2" bestFit="1" customWidth="1"/>
    <col min="6" max="6" width="12.83203125" style="275" bestFit="1" customWidth="1"/>
    <col min="7" max="7" width="5.5" style="2" customWidth="1"/>
    <col min="8" max="8" width="17.5" style="2" customWidth="1"/>
    <col min="9" max="9" width="16.58203125" style="2" customWidth="1"/>
    <col min="10" max="10" width="25.58203125" style="2" customWidth="1"/>
    <col min="11" max="16384" width="8.83203125" style="2"/>
  </cols>
  <sheetData>
    <row r="1" spans="2:13" ht="13" x14ac:dyDescent="0.3">
      <c r="B1" s="1"/>
    </row>
    <row r="2" spans="2:13" ht="18" x14ac:dyDescent="0.4">
      <c r="B2" s="6" t="s">
        <v>524</v>
      </c>
    </row>
    <row r="3" spans="2:13" ht="13" x14ac:dyDescent="0.3">
      <c r="B3" s="9"/>
    </row>
    <row r="4" spans="2:13" ht="13" x14ac:dyDescent="0.3">
      <c r="B4" s="9" t="s">
        <v>45</v>
      </c>
      <c r="C4" s="11"/>
      <c r="D4" s="18"/>
      <c r="E4" s="10"/>
      <c r="G4" s="10"/>
      <c r="H4" s="10"/>
      <c r="I4" s="10"/>
      <c r="J4" s="10"/>
      <c r="K4" s="10"/>
      <c r="L4" s="10"/>
      <c r="M4" s="10"/>
    </row>
    <row r="5" spans="2:13" ht="13" x14ac:dyDescent="0.3">
      <c r="B5" s="893" t="s">
        <v>46</v>
      </c>
      <c r="C5" s="748" t="s">
        <v>421</v>
      </c>
      <c r="D5" s="756"/>
      <c r="E5" s="10"/>
      <c r="G5" s="10"/>
      <c r="H5" s="10"/>
      <c r="I5" s="10"/>
      <c r="J5" s="10"/>
      <c r="K5" s="10"/>
      <c r="L5" s="10"/>
      <c r="M5" s="10"/>
    </row>
    <row r="6" spans="2:13" ht="13" x14ac:dyDescent="0.3">
      <c r="B6" s="880" t="s">
        <v>48</v>
      </c>
      <c r="C6" s="767" t="s">
        <v>49</v>
      </c>
      <c r="D6" s="768"/>
      <c r="E6" s="10"/>
      <c r="G6" s="10"/>
      <c r="H6" s="10"/>
      <c r="I6" s="10"/>
      <c r="J6" s="10"/>
      <c r="K6" s="10"/>
      <c r="L6" s="10"/>
      <c r="M6" s="10"/>
    </row>
    <row r="7" spans="2:13" ht="13" x14ac:dyDescent="0.3">
      <c r="B7" s="891" t="s">
        <v>83</v>
      </c>
      <c r="C7" s="757" t="s">
        <v>453</v>
      </c>
      <c r="D7" s="758"/>
      <c r="E7" s="10"/>
      <c r="G7" s="10"/>
      <c r="H7" s="10"/>
      <c r="I7" s="10"/>
      <c r="J7" s="10"/>
      <c r="K7" s="10"/>
      <c r="L7" s="10"/>
      <c r="M7" s="10"/>
    </row>
    <row r="8" spans="2:13" x14ac:dyDescent="0.25">
      <c r="B8" s="316"/>
      <c r="C8" s="316"/>
      <c r="D8" s="317"/>
      <c r="E8" s="10"/>
      <c r="G8" s="10"/>
      <c r="H8" s="10"/>
      <c r="I8" s="10"/>
      <c r="J8" s="10"/>
      <c r="K8" s="10"/>
      <c r="L8" s="10"/>
      <c r="M8" s="10"/>
    </row>
    <row r="9" spans="2:13" ht="13" x14ac:dyDescent="0.3">
      <c r="B9" s="13" t="s">
        <v>454</v>
      </c>
      <c r="C9" s="11"/>
      <c r="D9" s="18"/>
      <c r="E9" s="10"/>
      <c r="F9" s="198"/>
      <c r="G9" s="198"/>
      <c r="H9" s="198"/>
      <c r="I9" s="198"/>
      <c r="J9" s="10"/>
      <c r="K9" s="10"/>
      <c r="L9" s="10"/>
      <c r="M9" s="10"/>
    </row>
    <row r="10" spans="2:13" x14ac:dyDescent="0.25">
      <c r="B10" s="318" t="s">
        <v>525</v>
      </c>
      <c r="C10" s="11"/>
      <c r="D10" s="18"/>
      <c r="E10" s="10"/>
      <c r="G10" s="10"/>
      <c r="H10" s="10"/>
      <c r="I10" s="10"/>
      <c r="J10" s="10"/>
      <c r="K10" s="10"/>
      <c r="L10" s="10"/>
      <c r="M10" s="10"/>
    </row>
    <row r="11" spans="2:13" ht="15.5" x14ac:dyDescent="0.35">
      <c r="B11" s="17" t="s">
        <v>526</v>
      </c>
      <c r="C11" s="11"/>
      <c r="D11" s="18"/>
      <c r="E11" s="10"/>
      <c r="G11" s="10"/>
      <c r="H11" s="10"/>
      <c r="I11" s="10"/>
      <c r="J11" s="10"/>
      <c r="K11" s="10"/>
      <c r="L11" s="10"/>
      <c r="M11" s="10"/>
    </row>
    <row r="12" spans="2:13" ht="13" x14ac:dyDescent="0.3">
      <c r="B12" s="139"/>
      <c r="C12" s="11"/>
      <c r="D12" s="18"/>
      <c r="E12" s="10"/>
      <c r="G12" s="10"/>
      <c r="H12" s="10"/>
      <c r="I12" s="10"/>
      <c r="J12" s="10"/>
      <c r="K12" s="10"/>
      <c r="L12" s="10"/>
      <c r="M12" s="10"/>
    </row>
    <row r="13" spans="2:13" ht="13.5" thickBot="1" x14ac:dyDescent="0.35">
      <c r="B13" s="1161" t="s">
        <v>527</v>
      </c>
      <c r="C13" s="1065"/>
      <c r="D13" s="1065"/>
      <c r="E13" s="1065"/>
    </row>
    <row r="14" spans="2:13" ht="15" x14ac:dyDescent="0.25">
      <c r="B14" s="180" t="s">
        <v>232</v>
      </c>
      <c r="C14" s="181" t="s">
        <v>379</v>
      </c>
      <c r="D14" s="181" t="s">
        <v>248</v>
      </c>
      <c r="E14" s="182" t="s">
        <v>249</v>
      </c>
      <c r="F14" s="199" t="s">
        <v>528</v>
      </c>
      <c r="H14" s="1034" t="s">
        <v>175</v>
      </c>
      <c r="I14" s="1052"/>
      <c r="J14" s="1053"/>
    </row>
    <row r="15" spans="2:13" x14ac:dyDescent="0.25">
      <c r="B15" s="775">
        <f>'III. Datos Entrada-BE'!B197</f>
        <v>0</v>
      </c>
      <c r="C15" s="775">
        <f>'III. Datos Entrada-BE'!C197</f>
        <v>0</v>
      </c>
      <c r="D15" s="775">
        <f>'III. Datos Entrada-BE'!D197*'III. Datos Entrada-BE'!E197</f>
        <v>0</v>
      </c>
      <c r="E15" s="775">
        <f>'III. Datos Entrada-BE'!F197</f>
        <v>0</v>
      </c>
      <c r="F15" s="900">
        <f>E15*D15*0.001</f>
        <v>0</v>
      </c>
      <c r="H15" s="1054"/>
      <c r="I15" s="1055"/>
      <c r="J15" s="1056"/>
    </row>
    <row r="16" spans="2:13" x14ac:dyDescent="0.25">
      <c r="B16" s="775">
        <f>'III. Datos Entrada-BE'!B198</f>
        <v>0</v>
      </c>
      <c r="C16" s="775">
        <f>'III. Datos Entrada-BE'!C198</f>
        <v>0</v>
      </c>
      <c r="D16" s="775">
        <f>'III. Datos Entrada-BE'!D198*'III. Datos Entrada-BE'!E198</f>
        <v>0</v>
      </c>
      <c r="E16" s="775">
        <f>'III. Datos Entrada-BE'!F198</f>
        <v>0</v>
      </c>
      <c r="F16" s="900">
        <f t="shared" ref="F16:F23" si="0">E16*D16*0.001</f>
        <v>0</v>
      </c>
      <c r="H16" s="1054"/>
      <c r="I16" s="1055"/>
      <c r="J16" s="1056"/>
    </row>
    <row r="17" spans="2:10" x14ac:dyDescent="0.25">
      <c r="B17" s="775">
        <f>'III. Datos Entrada-BE'!B199</f>
        <v>0</v>
      </c>
      <c r="C17" s="775">
        <f>'III. Datos Entrada-BE'!C199</f>
        <v>0</v>
      </c>
      <c r="D17" s="775">
        <f>'III. Datos Entrada-BE'!D199*'III. Datos Entrada-BE'!E199</f>
        <v>0</v>
      </c>
      <c r="E17" s="775">
        <f>'III. Datos Entrada-BE'!F199</f>
        <v>0</v>
      </c>
      <c r="F17" s="900">
        <f t="shared" si="0"/>
        <v>0</v>
      </c>
      <c r="H17" s="1054"/>
      <c r="I17" s="1055"/>
      <c r="J17" s="1056"/>
    </row>
    <row r="18" spans="2:10" x14ac:dyDescent="0.25">
      <c r="B18" s="775">
        <f>'III. Datos Entrada-BE'!B200</f>
        <v>0</v>
      </c>
      <c r="C18" s="775">
        <f>'III. Datos Entrada-BE'!C200</f>
        <v>0</v>
      </c>
      <c r="D18" s="775">
        <f>'III. Datos Entrada-BE'!D200*'III. Datos Entrada-BE'!E200</f>
        <v>0</v>
      </c>
      <c r="E18" s="775">
        <f>'III. Datos Entrada-BE'!F200</f>
        <v>0</v>
      </c>
      <c r="F18" s="900">
        <f t="shared" si="0"/>
        <v>0</v>
      </c>
      <c r="H18" s="1054"/>
      <c r="I18" s="1055"/>
      <c r="J18" s="1056"/>
    </row>
    <row r="19" spans="2:10" x14ac:dyDescent="0.25">
      <c r="B19" s="775">
        <f>'III. Datos Entrada-BE'!B202</f>
        <v>0</v>
      </c>
      <c r="C19" s="775">
        <f>'III. Datos Entrada-BE'!C202</f>
        <v>0</v>
      </c>
      <c r="D19" s="775">
        <f>'III. Datos Entrada-BE'!D202</f>
        <v>0</v>
      </c>
      <c r="E19" s="775">
        <f>'III. Datos Entrada-BE'!E202</f>
        <v>0</v>
      </c>
      <c r="F19" s="900">
        <f t="shared" si="0"/>
        <v>0</v>
      </c>
      <c r="H19" s="1054"/>
      <c r="I19" s="1055"/>
      <c r="J19" s="1056"/>
    </row>
    <row r="20" spans="2:10" x14ac:dyDescent="0.25">
      <c r="B20" s="775">
        <f>'III. Datos Entrada-BE'!B203</f>
        <v>0</v>
      </c>
      <c r="C20" s="775">
        <f>'III. Datos Entrada-BE'!C203</f>
        <v>0</v>
      </c>
      <c r="D20" s="775">
        <f>'III. Datos Entrada-BE'!D203</f>
        <v>0</v>
      </c>
      <c r="E20" s="775">
        <f>'III. Datos Entrada-BE'!E203</f>
        <v>0</v>
      </c>
      <c r="F20" s="900">
        <f t="shared" si="0"/>
        <v>0</v>
      </c>
      <c r="H20" s="1054"/>
      <c r="I20" s="1055"/>
      <c r="J20" s="1056"/>
    </row>
    <row r="21" spans="2:10" x14ac:dyDescent="0.25">
      <c r="B21" s="775">
        <f>'III. Datos Entrada-BE'!B204</f>
        <v>0</v>
      </c>
      <c r="C21" s="775">
        <f>'III. Datos Entrada-BE'!C204</f>
        <v>0</v>
      </c>
      <c r="D21" s="775">
        <f>'III. Datos Entrada-BE'!D204</f>
        <v>0</v>
      </c>
      <c r="E21" s="775">
        <f>'III. Datos Entrada-BE'!E204</f>
        <v>0</v>
      </c>
      <c r="F21" s="900">
        <f t="shared" si="0"/>
        <v>0</v>
      </c>
      <c r="H21" s="1054"/>
      <c r="I21" s="1055"/>
      <c r="J21" s="1056"/>
    </row>
    <row r="22" spans="2:10" x14ac:dyDescent="0.25">
      <c r="B22" s="775">
        <f>'III. Datos Entrada-BE'!B205</f>
        <v>0</v>
      </c>
      <c r="C22" s="775">
        <f>'III. Datos Entrada-BE'!C205</f>
        <v>0</v>
      </c>
      <c r="D22" s="775">
        <f>'III. Datos Entrada-BE'!D205</f>
        <v>0</v>
      </c>
      <c r="E22" s="775">
        <f>'III. Datos Entrada-BE'!E205</f>
        <v>0</v>
      </c>
      <c r="F22" s="900">
        <f t="shared" si="0"/>
        <v>0</v>
      </c>
      <c r="H22" s="1054"/>
      <c r="I22" s="1055"/>
      <c r="J22" s="1056"/>
    </row>
    <row r="23" spans="2:10" ht="13" thickBot="1" x14ac:dyDescent="0.3">
      <c r="B23" s="775">
        <f>'III. Datos Entrada-BE'!B206</f>
        <v>0</v>
      </c>
      <c r="C23" s="775">
        <f>'III. Datos Entrada-BE'!C206</f>
        <v>0</v>
      </c>
      <c r="D23" s="775">
        <f>'III. Datos Entrada-BE'!D206</f>
        <v>0</v>
      </c>
      <c r="E23" s="775">
        <f>'III. Datos Entrada-BE'!E206</f>
        <v>0</v>
      </c>
      <c r="F23" s="776">
        <f t="shared" si="0"/>
        <v>0</v>
      </c>
      <c r="H23" s="1054"/>
      <c r="I23" s="1055"/>
      <c r="J23" s="1056"/>
    </row>
    <row r="24" spans="2:10" ht="15.5" thickBot="1" x14ac:dyDescent="0.45">
      <c r="B24" s="77" t="s">
        <v>529</v>
      </c>
      <c r="C24" s="42"/>
      <c r="D24" s="42"/>
      <c r="E24" s="319"/>
      <c r="F24" s="320">
        <f>SUM(F15:F23)</f>
        <v>0</v>
      </c>
      <c r="H24" s="1054"/>
      <c r="I24" s="1055"/>
      <c r="J24" s="1056"/>
    </row>
    <row r="25" spans="2:10" x14ac:dyDescent="0.25">
      <c r="H25" s="1054"/>
      <c r="I25" s="1055"/>
      <c r="J25" s="1056"/>
    </row>
    <row r="26" spans="2:10" ht="13.5" thickBot="1" x14ac:dyDescent="0.35">
      <c r="B26" s="1161" t="s">
        <v>530</v>
      </c>
      <c r="C26" s="1065"/>
      <c r="D26" s="1065"/>
      <c r="E26" s="1065"/>
      <c r="H26" s="1054"/>
      <c r="I26" s="1055"/>
      <c r="J26" s="1056"/>
    </row>
    <row r="27" spans="2:10" ht="15.5" thickBot="1" x14ac:dyDescent="0.3">
      <c r="B27" s="596" t="s">
        <v>531</v>
      </c>
      <c r="C27" s="597" t="s">
        <v>379</v>
      </c>
      <c r="D27" s="597" t="s">
        <v>248</v>
      </c>
      <c r="E27" s="421" t="s">
        <v>249</v>
      </c>
      <c r="F27" s="604" t="s">
        <v>528</v>
      </c>
      <c r="H27" s="1054"/>
      <c r="I27" s="1055"/>
      <c r="J27" s="1056"/>
    </row>
    <row r="28" spans="2:10" x14ac:dyDescent="0.25">
      <c r="B28" s="602">
        <f>'III. Datos Entrada-BE'!B212</f>
        <v>0</v>
      </c>
      <c r="C28" s="602">
        <f>'III. Datos Entrada-BE'!C212</f>
        <v>0</v>
      </c>
      <c r="D28" s="603">
        <f>'III. Datos Entrada-BE'!D212*'III. Datos Entrada-BE'!E212</f>
        <v>0</v>
      </c>
      <c r="E28" s="414">
        <f>'III. Datos Entrada-BE'!F212</f>
        <v>0</v>
      </c>
      <c r="F28" s="777">
        <f>E28*D28*0.001</f>
        <v>0</v>
      </c>
      <c r="H28" s="1054"/>
      <c r="I28" s="1055"/>
      <c r="J28" s="1056"/>
    </row>
    <row r="29" spans="2:10" x14ac:dyDescent="0.25">
      <c r="B29" s="775">
        <f>'III. Datos Entrada-BE'!B213</f>
        <v>0</v>
      </c>
      <c r="C29" s="775">
        <f>'III. Datos Entrada-BE'!C213</f>
        <v>0</v>
      </c>
      <c r="D29" s="778">
        <f>'III. Datos Entrada-BE'!D213*'III. Datos Entrada-BE'!E213</f>
        <v>0</v>
      </c>
      <c r="E29" s="779">
        <f>'III. Datos Entrada-BE'!F213</f>
        <v>0</v>
      </c>
      <c r="F29" s="777">
        <f t="shared" ref="F29:F36" si="1">E29*D29*0.001</f>
        <v>0</v>
      </c>
      <c r="H29" s="1054"/>
      <c r="I29" s="1055"/>
      <c r="J29" s="1056"/>
    </row>
    <row r="30" spans="2:10" x14ac:dyDescent="0.25">
      <c r="B30" s="775">
        <f>'III. Datos Entrada-BE'!B214</f>
        <v>0</v>
      </c>
      <c r="C30" s="775">
        <f>'III. Datos Entrada-BE'!C214</f>
        <v>0</v>
      </c>
      <c r="D30" s="778">
        <f>'III. Datos Entrada-BE'!D214*'III. Datos Entrada-BE'!E214</f>
        <v>0</v>
      </c>
      <c r="E30" s="779">
        <f>'III. Datos Entrada-BE'!F214</f>
        <v>0</v>
      </c>
      <c r="F30" s="777">
        <f t="shared" si="1"/>
        <v>0</v>
      </c>
      <c r="H30" s="1054"/>
      <c r="I30" s="1055"/>
      <c r="J30" s="1056"/>
    </row>
    <row r="31" spans="2:10" x14ac:dyDescent="0.25">
      <c r="B31" s="775">
        <f>'III. Datos Entrada-BE'!B216</f>
        <v>0</v>
      </c>
      <c r="C31" s="775">
        <f>'III. Datos Entrada-BE'!C216</f>
        <v>0</v>
      </c>
      <c r="D31" s="778">
        <f>'III. Datos Entrada-BE'!D216*'III. Datos Entrada-BE'!E216</f>
        <v>0</v>
      </c>
      <c r="E31" s="779">
        <f>'III. Datos Entrada-BE'!F216</f>
        <v>0</v>
      </c>
      <c r="F31" s="777">
        <f t="shared" si="1"/>
        <v>0</v>
      </c>
      <c r="H31" s="1054"/>
      <c r="I31" s="1055"/>
      <c r="J31" s="1056"/>
    </row>
    <row r="32" spans="2:10" x14ac:dyDescent="0.25">
      <c r="B32" s="775">
        <f>'III. Datos Entrada-BE'!B218</f>
        <v>0</v>
      </c>
      <c r="C32" s="775">
        <f>'III. Datos Entrada-BE'!C218</f>
        <v>0</v>
      </c>
      <c r="D32" s="775">
        <f>'III. Datos Entrada-BE'!D218</f>
        <v>0</v>
      </c>
      <c r="E32" s="779">
        <f>'III. Datos Entrada-BE'!D218</f>
        <v>0</v>
      </c>
      <c r="F32" s="777">
        <f t="shared" si="1"/>
        <v>0</v>
      </c>
      <c r="H32" s="1054"/>
      <c r="I32" s="1055"/>
      <c r="J32" s="1056"/>
    </row>
    <row r="33" spans="2:13" x14ac:dyDescent="0.25">
      <c r="B33" s="775">
        <f>'III. Datos Entrada-BE'!B219</f>
        <v>0</v>
      </c>
      <c r="C33" s="775">
        <f>'III. Datos Entrada-BE'!C219</f>
        <v>0</v>
      </c>
      <c r="D33" s="775">
        <f>'III. Datos Entrada-BE'!D219</f>
        <v>0</v>
      </c>
      <c r="E33" s="779">
        <f>'III. Datos Entrada-BE'!D219</f>
        <v>0</v>
      </c>
      <c r="F33" s="777">
        <f t="shared" si="1"/>
        <v>0</v>
      </c>
      <c r="H33" s="1054"/>
      <c r="I33" s="1055"/>
      <c r="J33" s="1056"/>
    </row>
    <row r="34" spans="2:13" ht="13" thickBot="1" x14ac:dyDescent="0.3">
      <c r="B34" s="775">
        <f>'III. Datos Entrada-BE'!B220</f>
        <v>0</v>
      </c>
      <c r="C34" s="775">
        <f>'III. Datos Entrada-BE'!C220</f>
        <v>0</v>
      </c>
      <c r="D34" s="775">
        <f>'III. Datos Entrada-BE'!D220</f>
        <v>0</v>
      </c>
      <c r="E34" s="779">
        <f>'III. Datos Entrada-BE'!D220</f>
        <v>0</v>
      </c>
      <c r="F34" s="777">
        <f t="shared" si="1"/>
        <v>0</v>
      </c>
      <c r="H34" s="1057"/>
      <c r="I34" s="1058"/>
      <c r="J34" s="1059"/>
    </row>
    <row r="35" spans="2:13" x14ac:dyDescent="0.25">
      <c r="B35" s="775">
        <f>'III. Datos Entrada-BE'!B221</f>
        <v>0</v>
      </c>
      <c r="C35" s="775">
        <f>'III. Datos Entrada-BE'!C221</f>
        <v>0</v>
      </c>
      <c r="D35" s="775">
        <f>'III. Datos Entrada-BE'!D221</f>
        <v>0</v>
      </c>
      <c r="E35" s="779">
        <f>'III. Datos Entrada-BE'!D221</f>
        <v>0</v>
      </c>
      <c r="F35" s="777">
        <f t="shared" si="1"/>
        <v>0</v>
      </c>
    </row>
    <row r="36" spans="2:13" ht="13" thickBot="1" x14ac:dyDescent="0.3">
      <c r="B36" s="780">
        <f>'III. Datos Entrada-BE'!B222</f>
        <v>0</v>
      </c>
      <c r="C36" s="780">
        <f>'III. Datos Entrada-BE'!C222</f>
        <v>0</v>
      </c>
      <c r="D36" s="920">
        <f>'III. Datos Entrada-BE'!D222</f>
        <v>0</v>
      </c>
      <c r="E36" s="920">
        <f>'III. Datos Entrada-BE'!D222</f>
        <v>0</v>
      </c>
      <c r="F36" s="921">
        <f t="shared" si="1"/>
        <v>0</v>
      </c>
    </row>
    <row r="37" spans="2:13" ht="15.5" thickBot="1" x14ac:dyDescent="0.45">
      <c r="B37" s="77" t="s">
        <v>532</v>
      </c>
      <c r="C37" s="42"/>
      <c r="D37" s="42"/>
      <c r="E37" s="319"/>
      <c r="F37" s="320">
        <f>SUM(F28:F36)</f>
        <v>0</v>
      </c>
    </row>
    <row r="38" spans="2:13" ht="13" x14ac:dyDescent="0.3">
      <c r="B38" s="9"/>
      <c r="F38" s="146"/>
    </row>
    <row r="39" spans="2:13" ht="13.5" thickBot="1" x14ac:dyDescent="0.35">
      <c r="B39" s="1097" t="s">
        <v>533</v>
      </c>
      <c r="C39" s="1097"/>
      <c r="D39" s="1097"/>
      <c r="E39" s="1097"/>
      <c r="F39" s="146"/>
      <c r="G39" s="10"/>
      <c r="H39" s="10"/>
      <c r="I39" s="10"/>
      <c r="J39" s="10"/>
      <c r="K39" s="10"/>
      <c r="L39" s="10"/>
      <c r="M39" s="10"/>
    </row>
    <row r="40" spans="2:13" ht="15" x14ac:dyDescent="0.4">
      <c r="B40" s="148" t="s">
        <v>281</v>
      </c>
      <c r="C40" s="183" t="s">
        <v>534</v>
      </c>
      <c r="D40" s="183" t="s">
        <v>535</v>
      </c>
      <c r="E40" s="321" t="s">
        <v>528</v>
      </c>
      <c r="F40" s="2"/>
      <c r="G40" s="10"/>
      <c r="H40" s="10"/>
      <c r="I40" s="10"/>
      <c r="J40" s="10"/>
      <c r="K40" s="10"/>
      <c r="L40" s="10"/>
      <c r="M40" s="10"/>
    </row>
    <row r="41" spans="2:13" ht="13" thickBot="1" x14ac:dyDescent="0.3">
      <c r="B41" s="780" t="str">
        <f>'III. Datos Entrada-BE'!B228</f>
        <v>Sistema Eléctrico Nacional</v>
      </c>
      <c r="C41" s="781">
        <f>'III. Datos Entrada-BE'!C228</f>
        <v>0</v>
      </c>
      <c r="D41" s="781">
        <f>'III. Datos Entrada-BE'!D228</f>
        <v>0</v>
      </c>
      <c r="E41" s="776">
        <f>D41*C41*0.001</f>
        <v>0</v>
      </c>
      <c r="F41" s="2"/>
      <c r="G41" s="10"/>
      <c r="H41" s="10"/>
      <c r="I41" s="10"/>
      <c r="J41" s="10"/>
      <c r="K41" s="10"/>
      <c r="L41" s="10"/>
      <c r="M41" s="10"/>
    </row>
    <row r="42" spans="2:13" ht="13.5" thickBot="1" x14ac:dyDescent="0.3">
      <c r="B42" s="10"/>
      <c r="C42" s="10"/>
      <c r="D42" s="10"/>
      <c r="E42" s="323">
        <f>E41</f>
        <v>0</v>
      </c>
      <c r="F42" s="2"/>
      <c r="G42" s="10"/>
      <c r="H42" s="10"/>
      <c r="I42" s="10"/>
      <c r="J42" s="10"/>
      <c r="K42" s="10"/>
      <c r="L42" s="10"/>
      <c r="M42" s="10"/>
    </row>
    <row r="43" spans="2:13" ht="13.5" thickBot="1" x14ac:dyDescent="0.35">
      <c r="B43" s="9"/>
    </row>
    <row r="44" spans="2:13" ht="13.5" thickBot="1" x14ac:dyDescent="0.35">
      <c r="B44" s="77" t="s">
        <v>536</v>
      </c>
      <c r="C44" s="42"/>
      <c r="D44" s="42"/>
      <c r="E44" s="319"/>
      <c r="F44" s="322">
        <f>F24+F37+(E42*C85)</f>
        <v>0</v>
      </c>
      <c r="G44" s="9"/>
    </row>
    <row r="46" spans="2:13" ht="15.5" x14ac:dyDescent="0.35">
      <c r="B46" s="255" t="s">
        <v>537</v>
      </c>
    </row>
    <row r="47" spans="2:13" ht="13" x14ac:dyDescent="0.3">
      <c r="B47" s="130"/>
    </row>
    <row r="48" spans="2:13" ht="13.5" thickBot="1" x14ac:dyDescent="0.35">
      <c r="B48" s="1161" t="s">
        <v>538</v>
      </c>
      <c r="C48" s="1065"/>
      <c r="D48" s="1065"/>
      <c r="E48" s="1065"/>
    </row>
    <row r="49" spans="2:10" ht="15.5" thickBot="1" x14ac:dyDescent="0.3">
      <c r="B49" s="596" t="s">
        <v>232</v>
      </c>
      <c r="C49" s="597" t="s">
        <v>379</v>
      </c>
      <c r="D49" s="597" t="s">
        <v>248</v>
      </c>
      <c r="E49" s="421" t="s">
        <v>249</v>
      </c>
      <c r="F49" s="199" t="s">
        <v>528</v>
      </c>
      <c r="H49" s="1034" t="s">
        <v>539</v>
      </c>
      <c r="I49" s="1052"/>
      <c r="J49" s="1053"/>
    </row>
    <row r="50" spans="2:10" x14ac:dyDescent="0.25">
      <c r="B50" s="602">
        <f>'IV. Datos Entrada-PE'!B206</f>
        <v>0</v>
      </c>
      <c r="C50" s="602">
        <f>'IV. Datos Entrada-PE'!C206</f>
        <v>0</v>
      </c>
      <c r="D50" s="602">
        <f>'IV. Datos Entrada-PE'!D206*'IV. Datos Entrada-PE'!E206</f>
        <v>0</v>
      </c>
      <c r="E50" s="414">
        <f>'IV. Datos Entrada-PE'!E206</f>
        <v>0</v>
      </c>
      <c r="F50" s="782">
        <f t="shared" ref="F50:F58" si="2">E50*D50*0.001</f>
        <v>0</v>
      </c>
      <c r="H50" s="1054"/>
      <c r="I50" s="1055"/>
      <c r="J50" s="1056"/>
    </row>
    <row r="51" spans="2:10" x14ac:dyDescent="0.25">
      <c r="B51" s="775">
        <f>'IV. Datos Entrada-PE'!B207</f>
        <v>0</v>
      </c>
      <c r="C51" s="775">
        <f>'IV. Datos Entrada-PE'!C207</f>
        <v>0</v>
      </c>
      <c r="D51" s="775">
        <f>'IV. Datos Entrada-PE'!D207*'IV. Datos Entrada-PE'!E207</f>
        <v>0</v>
      </c>
      <c r="E51" s="779">
        <f>'IV. Datos Entrada-PE'!E207</f>
        <v>0</v>
      </c>
      <c r="F51" s="782">
        <f t="shared" si="2"/>
        <v>0</v>
      </c>
      <c r="H51" s="1054"/>
      <c r="I51" s="1055"/>
      <c r="J51" s="1056"/>
    </row>
    <row r="52" spans="2:10" x14ac:dyDescent="0.25">
      <c r="B52" s="775">
        <f>'IV. Datos Entrada-PE'!B208</f>
        <v>0</v>
      </c>
      <c r="C52" s="775">
        <f>'IV. Datos Entrada-PE'!C208</f>
        <v>0</v>
      </c>
      <c r="D52" s="775">
        <f>'IV. Datos Entrada-PE'!D208*'IV. Datos Entrada-PE'!E208</f>
        <v>0</v>
      </c>
      <c r="E52" s="779">
        <f>'IV. Datos Entrada-PE'!E208</f>
        <v>0</v>
      </c>
      <c r="F52" s="782">
        <f t="shared" si="2"/>
        <v>0</v>
      </c>
      <c r="H52" s="1054"/>
      <c r="I52" s="1055"/>
      <c r="J52" s="1056"/>
    </row>
    <row r="53" spans="2:10" x14ac:dyDescent="0.25">
      <c r="B53" s="775">
        <f>'IV. Datos Entrada-PE'!B209</f>
        <v>0</v>
      </c>
      <c r="C53" s="775">
        <f>'IV. Datos Entrada-PE'!C209</f>
        <v>0</v>
      </c>
      <c r="D53" s="775">
        <f>'IV. Datos Entrada-PE'!D209*'IV. Datos Entrada-PE'!E209</f>
        <v>0</v>
      </c>
      <c r="E53" s="779">
        <f>'IV. Datos Entrada-PE'!E209</f>
        <v>0</v>
      </c>
      <c r="F53" s="782">
        <f t="shared" si="2"/>
        <v>0</v>
      </c>
      <c r="H53" s="1054"/>
      <c r="I53" s="1055"/>
      <c r="J53" s="1056"/>
    </row>
    <row r="54" spans="2:10" x14ac:dyDescent="0.25">
      <c r="B54" s="775">
        <f>'IV. Datos Entrada-PE'!B211</f>
        <v>0</v>
      </c>
      <c r="C54" s="775">
        <f>'IV. Datos Entrada-PE'!C211</f>
        <v>0</v>
      </c>
      <c r="D54" s="775">
        <f>'IV. Datos Entrada-PE'!D211</f>
        <v>0</v>
      </c>
      <c r="E54" s="779">
        <f>'IV. Datos Entrada-PE'!E211</f>
        <v>0</v>
      </c>
      <c r="F54" s="782">
        <f t="shared" si="2"/>
        <v>0</v>
      </c>
      <c r="H54" s="1054"/>
      <c r="I54" s="1055"/>
      <c r="J54" s="1056"/>
    </row>
    <row r="55" spans="2:10" x14ac:dyDescent="0.25">
      <c r="B55" s="775">
        <f>'IV. Datos Entrada-PE'!B212</f>
        <v>0</v>
      </c>
      <c r="C55" s="775">
        <f>'IV. Datos Entrada-PE'!C212</f>
        <v>0</v>
      </c>
      <c r="D55" s="775">
        <f>'IV. Datos Entrada-PE'!D212</f>
        <v>0</v>
      </c>
      <c r="E55" s="779">
        <f>'IV. Datos Entrada-PE'!E212</f>
        <v>0</v>
      </c>
      <c r="F55" s="782">
        <f t="shared" si="2"/>
        <v>0</v>
      </c>
      <c r="H55" s="1054"/>
      <c r="I55" s="1055"/>
      <c r="J55" s="1056"/>
    </row>
    <row r="56" spans="2:10" x14ac:dyDescent="0.25">
      <c r="B56" s="775">
        <f>'IV. Datos Entrada-PE'!B213</f>
        <v>0</v>
      </c>
      <c r="C56" s="775">
        <f>'IV. Datos Entrada-PE'!C213</f>
        <v>0</v>
      </c>
      <c r="D56" s="775">
        <f>'IV. Datos Entrada-PE'!D213</f>
        <v>0</v>
      </c>
      <c r="E56" s="779">
        <f>'IV. Datos Entrada-PE'!E213</f>
        <v>0</v>
      </c>
      <c r="F56" s="782">
        <f t="shared" si="2"/>
        <v>0</v>
      </c>
      <c r="H56" s="1054"/>
      <c r="I56" s="1055"/>
      <c r="J56" s="1056"/>
    </row>
    <row r="57" spans="2:10" x14ac:dyDescent="0.25">
      <c r="B57" s="775">
        <f>'IV. Datos Entrada-PE'!B214</f>
        <v>0</v>
      </c>
      <c r="C57" s="775">
        <f>'IV. Datos Entrada-PE'!C214</f>
        <v>0</v>
      </c>
      <c r="D57" s="775">
        <f>'IV. Datos Entrada-PE'!D214</f>
        <v>0</v>
      </c>
      <c r="E57" s="779">
        <f>'IV. Datos Entrada-PE'!E214</f>
        <v>0</v>
      </c>
      <c r="F57" s="782">
        <f t="shared" si="2"/>
        <v>0</v>
      </c>
      <c r="H57" s="1054"/>
      <c r="I57" s="1055"/>
      <c r="J57" s="1056"/>
    </row>
    <row r="58" spans="2:10" ht="13" thickBot="1" x14ac:dyDescent="0.3">
      <c r="B58" s="780">
        <f>'IV. Datos Entrada-PE'!B215</f>
        <v>0</v>
      </c>
      <c r="C58" s="780">
        <f>'IV. Datos Entrada-PE'!C215</f>
        <v>0</v>
      </c>
      <c r="D58" s="780">
        <f>'IV. Datos Entrada-PE'!D215</f>
        <v>0</v>
      </c>
      <c r="E58" s="920">
        <f>'IV. Datos Entrada-PE'!E215</f>
        <v>0</v>
      </c>
      <c r="F58" s="783">
        <f t="shared" si="2"/>
        <v>0</v>
      </c>
      <c r="H58" s="1054"/>
      <c r="I58" s="1055"/>
      <c r="J58" s="1056"/>
    </row>
    <row r="59" spans="2:10" ht="15.5" thickBot="1" x14ac:dyDescent="0.45">
      <c r="B59" s="77" t="s">
        <v>529</v>
      </c>
      <c r="C59" s="42"/>
      <c r="D59" s="42"/>
      <c r="E59" s="319"/>
      <c r="F59" s="320">
        <f>SUM(F50:F58)</f>
        <v>0</v>
      </c>
      <c r="H59" s="1054"/>
      <c r="I59" s="1055"/>
      <c r="J59" s="1056"/>
    </row>
    <row r="60" spans="2:10" x14ac:dyDescent="0.25">
      <c r="H60" s="1054"/>
      <c r="I60" s="1055"/>
      <c r="J60" s="1056"/>
    </row>
    <row r="61" spans="2:10" ht="13.5" thickBot="1" x14ac:dyDescent="0.35">
      <c r="B61" s="1161" t="s">
        <v>540</v>
      </c>
      <c r="C61" s="1065"/>
      <c r="D61" s="1065"/>
      <c r="E61" s="1065"/>
      <c r="H61" s="1054"/>
      <c r="I61" s="1055"/>
      <c r="J61" s="1056"/>
    </row>
    <row r="62" spans="2:10" ht="15.5" thickBot="1" x14ac:dyDescent="0.3">
      <c r="B62" s="180" t="s">
        <v>531</v>
      </c>
      <c r="C62" s="417" t="s">
        <v>379</v>
      </c>
      <c r="D62" s="492" t="s">
        <v>541</v>
      </c>
      <c r="E62" s="418" t="s">
        <v>542</v>
      </c>
      <c r="F62" s="605" t="s">
        <v>528</v>
      </c>
      <c r="H62" s="1054"/>
      <c r="I62" s="1055"/>
      <c r="J62" s="1056"/>
    </row>
    <row r="63" spans="2:10" x14ac:dyDescent="0.25">
      <c r="B63" s="414">
        <f>'IV. Datos Entrada-PE'!B221</f>
        <v>0</v>
      </c>
      <c r="C63" s="414">
        <f>'IV. Datos Entrada-PE'!C221</f>
        <v>0</v>
      </c>
      <c r="D63" s="509">
        <f>'IV. Datos Entrada-PE'!D221*'IV. Datos Entrada-PE'!E221</f>
        <v>0</v>
      </c>
      <c r="E63" s="414">
        <f>'IV. Datos Entrada-PE'!E221</f>
        <v>0</v>
      </c>
      <c r="F63" s="415">
        <f t="shared" ref="F63:F71" si="3">E63*D63*0.001</f>
        <v>0</v>
      </c>
      <c r="H63" s="1054"/>
      <c r="I63" s="1055"/>
      <c r="J63" s="1056"/>
    </row>
    <row r="64" spans="2:10" x14ac:dyDescent="0.25">
      <c r="B64" s="779">
        <f>'IV. Datos Entrada-PE'!B222</f>
        <v>0</v>
      </c>
      <c r="C64" s="779">
        <f>'IV. Datos Entrada-PE'!C222</f>
        <v>0</v>
      </c>
      <c r="D64" s="779">
        <f>'IV. Datos Entrada-PE'!D222*'IV. Datos Entrada-PE'!E222</f>
        <v>0</v>
      </c>
      <c r="E64" s="779">
        <f>'IV. Datos Entrada-PE'!E222</f>
        <v>0</v>
      </c>
      <c r="F64" s="415">
        <f t="shared" si="3"/>
        <v>0</v>
      </c>
      <c r="H64" s="1054"/>
      <c r="I64" s="1055"/>
      <c r="J64" s="1056"/>
    </row>
    <row r="65" spans="2:13" x14ac:dyDescent="0.25">
      <c r="B65" s="779">
        <f>'IV. Datos Entrada-PE'!B223</f>
        <v>0</v>
      </c>
      <c r="C65" s="779">
        <f>'IV. Datos Entrada-PE'!C223</f>
        <v>0</v>
      </c>
      <c r="D65" s="779">
        <f>'IV. Datos Entrada-PE'!D223*'IV. Datos Entrada-PE'!E223</f>
        <v>0</v>
      </c>
      <c r="E65" s="779">
        <f>'IV. Datos Entrada-PE'!E223</f>
        <v>0</v>
      </c>
      <c r="F65" s="415">
        <f t="shared" si="3"/>
        <v>0</v>
      </c>
      <c r="H65" s="1054"/>
      <c r="I65" s="1055"/>
      <c r="J65" s="1056"/>
    </row>
    <row r="66" spans="2:13" x14ac:dyDescent="0.25">
      <c r="B66" s="779">
        <f>'IV. Datos Entrada-PE'!B225</f>
        <v>0</v>
      </c>
      <c r="C66" s="779">
        <f>'IV. Datos Entrada-PE'!C225</f>
        <v>0</v>
      </c>
      <c r="D66" s="779">
        <f>'IV. Datos Entrada-PE'!D225*'IV. Datos Entrada-PE'!E225</f>
        <v>0</v>
      </c>
      <c r="E66" s="779">
        <f>'IV. Datos Entrada-PE'!E225</f>
        <v>0</v>
      </c>
      <c r="F66" s="415">
        <f t="shared" si="3"/>
        <v>0</v>
      </c>
      <c r="H66" s="1054"/>
      <c r="I66" s="1055"/>
      <c r="J66" s="1056"/>
    </row>
    <row r="67" spans="2:13" x14ac:dyDescent="0.25">
      <c r="B67" s="779">
        <f>'IV. Datos Entrada-PE'!B227</f>
        <v>0</v>
      </c>
      <c r="C67" s="779">
        <f>'IV. Datos Entrada-PE'!C227</f>
        <v>0</v>
      </c>
      <c r="D67" s="779">
        <f>'IV. Datos Entrada-PE'!D227</f>
        <v>0</v>
      </c>
      <c r="E67" s="779">
        <f>'IV. Datos Entrada-PE'!E227</f>
        <v>0</v>
      </c>
      <c r="F67" s="415">
        <f t="shared" si="3"/>
        <v>0</v>
      </c>
      <c r="H67" s="1054"/>
      <c r="I67" s="1055"/>
      <c r="J67" s="1056"/>
    </row>
    <row r="68" spans="2:13" x14ac:dyDescent="0.25">
      <c r="B68" s="779">
        <f>'IV. Datos Entrada-PE'!B228</f>
        <v>0</v>
      </c>
      <c r="C68" s="779">
        <f>'IV. Datos Entrada-PE'!C228</f>
        <v>0</v>
      </c>
      <c r="D68" s="779">
        <f>'IV. Datos Entrada-PE'!D228</f>
        <v>0</v>
      </c>
      <c r="E68" s="779">
        <f>'IV. Datos Entrada-PE'!E228</f>
        <v>0</v>
      </c>
      <c r="F68" s="415">
        <f t="shared" si="3"/>
        <v>0</v>
      </c>
      <c r="H68" s="1054"/>
      <c r="I68" s="1055"/>
      <c r="J68" s="1056"/>
    </row>
    <row r="69" spans="2:13" ht="13" thickBot="1" x14ac:dyDescent="0.3">
      <c r="B69" s="779">
        <f>'IV. Datos Entrada-PE'!B229</f>
        <v>0</v>
      </c>
      <c r="C69" s="779">
        <f>'IV. Datos Entrada-PE'!C229</f>
        <v>0</v>
      </c>
      <c r="D69" s="779">
        <f>'IV. Datos Entrada-PE'!D229</f>
        <v>0</v>
      </c>
      <c r="E69" s="779">
        <f>'IV. Datos Entrada-PE'!E229</f>
        <v>0</v>
      </c>
      <c r="F69" s="415">
        <f t="shared" si="3"/>
        <v>0</v>
      </c>
      <c r="H69" s="1057"/>
      <c r="I69" s="1058"/>
      <c r="J69" s="1059"/>
    </row>
    <row r="70" spans="2:13" x14ac:dyDescent="0.25">
      <c r="B70" s="779">
        <f>'IV. Datos Entrada-PE'!B230</f>
        <v>0</v>
      </c>
      <c r="C70" s="779">
        <f>'IV. Datos Entrada-PE'!C230</f>
        <v>0</v>
      </c>
      <c r="D70" s="779">
        <f>'IV. Datos Entrada-PE'!D230</f>
        <v>0</v>
      </c>
      <c r="E70" s="779">
        <f>'IV. Datos Entrada-PE'!E230</f>
        <v>0</v>
      </c>
      <c r="F70" s="415">
        <f t="shared" si="3"/>
        <v>0</v>
      </c>
    </row>
    <row r="71" spans="2:13" ht="13" thickBot="1" x14ac:dyDescent="0.3">
      <c r="B71" s="920">
        <f>'IV. Datos Entrada-PE'!B231</f>
        <v>0</v>
      </c>
      <c r="C71" s="920">
        <f>'IV. Datos Entrada-PE'!C231</f>
        <v>0</v>
      </c>
      <c r="D71" s="920">
        <f>'IV. Datos Entrada-PE'!D231</f>
        <v>0</v>
      </c>
      <c r="E71" s="920">
        <f>'IV. Datos Entrada-PE'!E231</f>
        <v>0</v>
      </c>
      <c r="F71" s="416">
        <f t="shared" si="3"/>
        <v>0</v>
      </c>
    </row>
    <row r="72" spans="2:13" ht="15.5" thickBot="1" x14ac:dyDescent="0.45">
      <c r="B72" s="77" t="s">
        <v>543</v>
      </c>
      <c r="C72" s="240"/>
      <c r="D72" s="240"/>
      <c r="E72" s="241"/>
      <c r="F72" s="320">
        <f>SUM(F63:F71)</f>
        <v>0</v>
      </c>
    </row>
    <row r="73" spans="2:13" ht="13" x14ac:dyDescent="0.3">
      <c r="B73" s="9"/>
      <c r="F73" s="146"/>
    </row>
    <row r="74" spans="2:13" ht="13.5" thickBot="1" x14ac:dyDescent="0.35">
      <c r="B74" s="1097" t="s">
        <v>544</v>
      </c>
      <c r="C74" s="1097"/>
      <c r="D74" s="1097"/>
      <c r="E74" s="1097"/>
      <c r="F74" s="146"/>
      <c r="G74" s="10"/>
      <c r="H74" s="10"/>
      <c r="I74" s="10"/>
      <c r="J74" s="10"/>
      <c r="K74" s="10"/>
      <c r="L74" s="10"/>
      <c r="M74" s="10"/>
    </row>
    <row r="75" spans="2:13" ht="15.5" thickBot="1" x14ac:dyDescent="0.45">
      <c r="B75" s="60" t="s">
        <v>281</v>
      </c>
      <c r="C75" s="74" t="s">
        <v>534</v>
      </c>
      <c r="D75" s="74" t="s">
        <v>535</v>
      </c>
      <c r="E75" s="199" t="s">
        <v>528</v>
      </c>
      <c r="F75" s="2"/>
      <c r="G75" s="10"/>
      <c r="H75" s="10"/>
      <c r="I75" s="10"/>
      <c r="J75" s="10"/>
      <c r="K75" s="10"/>
      <c r="L75" s="10"/>
      <c r="M75" s="10"/>
    </row>
    <row r="76" spans="2:13" ht="13" thickBot="1" x14ac:dyDescent="0.3">
      <c r="B76" s="606" t="str">
        <f>'IV. Datos Entrada-PE'!B237</f>
        <v>Sistema Eléctrico Nacional</v>
      </c>
      <c r="C76" s="606">
        <f>'IV. Datos Entrada-PE'!C237</f>
        <v>0</v>
      </c>
      <c r="D76" s="606">
        <f>'IV. Datos Entrada-PE'!D237</f>
        <v>0</v>
      </c>
      <c r="E76" s="607">
        <f>D76*C76*0.001</f>
        <v>0</v>
      </c>
      <c r="F76" s="2"/>
      <c r="G76" s="10"/>
      <c r="H76" s="10"/>
      <c r="I76" s="10"/>
      <c r="J76" s="10"/>
      <c r="K76" s="10"/>
      <c r="L76" s="10"/>
      <c r="M76" s="10"/>
    </row>
    <row r="77" spans="2:13" ht="13.5" thickBot="1" x14ac:dyDescent="0.3">
      <c r="B77" s="10"/>
      <c r="C77" s="10"/>
      <c r="D77" s="10"/>
      <c r="E77" s="323">
        <f>E76</f>
        <v>0</v>
      </c>
      <c r="F77" s="2"/>
      <c r="G77" s="10"/>
      <c r="H77" s="10"/>
      <c r="I77" s="10"/>
      <c r="J77" s="10"/>
      <c r="K77" s="10"/>
      <c r="L77" s="10"/>
      <c r="M77" s="10"/>
    </row>
    <row r="78" spans="2:13" ht="13" x14ac:dyDescent="0.3">
      <c r="B78" s="9"/>
    </row>
    <row r="79" spans="2:13" ht="13.5" thickBot="1" x14ac:dyDescent="0.35">
      <c r="B79" s="9" t="s">
        <v>545</v>
      </c>
    </row>
    <row r="80" spans="2:13" ht="13" x14ac:dyDescent="0.3">
      <c r="B80" s="324" t="s">
        <v>546</v>
      </c>
      <c r="C80" s="325">
        <f>C41</f>
        <v>0</v>
      </c>
      <c r="D80" s="2" t="s">
        <v>547</v>
      </c>
    </row>
    <row r="81" spans="2:7" ht="13.5" thickBot="1" x14ac:dyDescent="0.35">
      <c r="B81" s="680" t="s">
        <v>548</v>
      </c>
      <c r="C81" s="784">
        <f>C76</f>
        <v>0</v>
      </c>
      <c r="D81" s="2" t="s">
        <v>547</v>
      </c>
    </row>
    <row r="82" spans="2:7" ht="13.5" thickBot="1" x14ac:dyDescent="0.35">
      <c r="B82" s="326" t="s">
        <v>549</v>
      </c>
      <c r="C82" s="327">
        <f>IF((C81-C80)&gt;0, (C81-C80), 0)</f>
        <v>0</v>
      </c>
      <c r="D82" s="2" t="s">
        <v>547</v>
      </c>
    </row>
    <row r="83" spans="2:7" ht="13.5" thickBot="1" x14ac:dyDescent="0.35">
      <c r="B83" s="309"/>
      <c r="C83" s="328"/>
    </row>
    <row r="84" spans="2:7" ht="13.5" thickBot="1" x14ac:dyDescent="0.35">
      <c r="B84" s="329" t="s">
        <v>550</v>
      </c>
      <c r="C84" s="330">
        <f>'IV. Datos Entrada-PE'!C248</f>
        <v>0</v>
      </c>
      <c r="D84" s="2" t="s">
        <v>547</v>
      </c>
    </row>
    <row r="85" spans="2:7" ht="13.5" thickBot="1" x14ac:dyDescent="0.35">
      <c r="B85" s="326" t="s">
        <v>551</v>
      </c>
      <c r="C85" s="331">
        <f>IF((C84-C82)&gt;0, 0, 1)</f>
        <v>1</v>
      </c>
      <c r="D85" s="332" t="s">
        <v>552</v>
      </c>
    </row>
    <row r="86" spans="2:7" ht="13.5" thickBot="1" x14ac:dyDescent="0.35">
      <c r="B86" s="9"/>
    </row>
    <row r="87" spans="2:7" ht="13.5" thickBot="1" x14ac:dyDescent="0.35">
      <c r="B87" s="77" t="s">
        <v>553</v>
      </c>
      <c r="C87" s="42"/>
      <c r="D87" s="42"/>
      <c r="E87" s="319"/>
      <c r="F87" s="322">
        <f>F59+F72+(E77*C85)</f>
        <v>0</v>
      </c>
      <c r="G87" s="9"/>
    </row>
  </sheetData>
  <sheetProtection password="CCBF" sheet="1" objects="1" scenarios="1"/>
  <mergeCells count="8">
    <mergeCell ref="B74:E74"/>
    <mergeCell ref="B13:E13"/>
    <mergeCell ref="H14:J34"/>
    <mergeCell ref="B26:E26"/>
    <mergeCell ref="B39:E39"/>
    <mergeCell ref="B48:E48"/>
    <mergeCell ref="H49:J69"/>
    <mergeCell ref="B61:E6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B2:W215"/>
  <sheetViews>
    <sheetView showGridLines="0" topLeftCell="A204" zoomScale="80" zoomScaleNormal="80" workbookViewId="0">
      <selection activeCell="B214" sqref="B214"/>
    </sheetView>
  </sheetViews>
  <sheetFormatPr defaultColWidth="8.83203125" defaultRowHeight="12.5" x14ac:dyDescent="0.25"/>
  <cols>
    <col min="1" max="1" width="4" style="2" customWidth="1"/>
    <col min="2" max="2" width="44.83203125" style="2" customWidth="1"/>
    <col min="3" max="3" width="27.58203125" style="2" customWidth="1"/>
    <col min="4" max="8" width="16.08203125" style="2" customWidth="1"/>
    <col min="9" max="17" width="8.83203125" style="2"/>
    <col min="18" max="18" width="18.33203125" style="2" customWidth="1"/>
    <col min="19" max="21" width="8.83203125" style="2"/>
    <col min="22" max="22" width="70" style="2" customWidth="1"/>
    <col min="23" max="16384" width="8.83203125" style="2"/>
  </cols>
  <sheetData>
    <row r="2" spans="2:10" ht="18" x14ac:dyDescent="0.4">
      <c r="B2" s="6" t="s">
        <v>554</v>
      </c>
      <c r="H2" s="944"/>
      <c r="I2" s="944"/>
      <c r="J2" s="944"/>
    </row>
    <row r="3" spans="2:10" ht="13" x14ac:dyDescent="0.3">
      <c r="B3" s="9"/>
    </row>
    <row r="4" spans="2:10" ht="16" thickBot="1" x14ac:dyDescent="0.4">
      <c r="B4" s="98" t="s">
        <v>555</v>
      </c>
    </row>
    <row r="5" spans="2:10" s="99" customFormat="1" ht="22" customHeight="1" x14ac:dyDescent="0.35">
      <c r="B5" s="533" t="s">
        <v>556</v>
      </c>
      <c r="C5" s="534" t="s">
        <v>557</v>
      </c>
      <c r="D5" s="534"/>
      <c r="E5" s="534"/>
      <c r="F5" s="535"/>
    </row>
    <row r="6" spans="2:10" ht="25" customHeight="1" x14ac:dyDescent="0.25">
      <c r="B6" s="785" t="s">
        <v>558</v>
      </c>
      <c r="C6" s="1169" t="s">
        <v>559</v>
      </c>
      <c r="D6" s="1170"/>
      <c r="E6" s="1170"/>
      <c r="F6" s="1171"/>
    </row>
    <row r="7" spans="2:10" ht="25" customHeight="1" x14ac:dyDescent="0.25">
      <c r="B7" s="785" t="s">
        <v>560</v>
      </c>
      <c r="C7" s="1169" t="s">
        <v>561</v>
      </c>
      <c r="D7" s="1170"/>
      <c r="E7" s="1170"/>
      <c r="F7" s="1171"/>
    </row>
    <row r="8" spans="2:10" ht="38.15" customHeight="1" x14ac:dyDescent="0.25">
      <c r="B8" s="785" t="s">
        <v>562</v>
      </c>
      <c r="C8" s="1169" t="s">
        <v>563</v>
      </c>
      <c r="D8" s="1170"/>
      <c r="E8" s="1170"/>
      <c r="F8" s="1171"/>
    </row>
    <row r="9" spans="2:10" ht="25" customHeight="1" x14ac:dyDescent="0.25">
      <c r="B9" s="785" t="s">
        <v>564</v>
      </c>
      <c r="C9" s="1169" t="s">
        <v>565</v>
      </c>
      <c r="D9" s="1170"/>
      <c r="E9" s="1170"/>
      <c r="F9" s="1171"/>
    </row>
    <row r="10" spans="2:10" ht="38.15" customHeight="1" x14ac:dyDescent="0.25">
      <c r="B10" s="785" t="s">
        <v>566</v>
      </c>
      <c r="C10" s="1169" t="s">
        <v>567</v>
      </c>
      <c r="D10" s="1170"/>
      <c r="E10" s="1170"/>
      <c r="F10" s="1171"/>
    </row>
    <row r="11" spans="2:10" ht="25" customHeight="1" x14ac:dyDescent="0.25">
      <c r="B11" s="786" t="s">
        <v>568</v>
      </c>
      <c r="C11" s="1169" t="s">
        <v>569</v>
      </c>
      <c r="D11" s="1170"/>
      <c r="E11" s="1170"/>
      <c r="F11" s="1171"/>
    </row>
    <row r="12" spans="2:10" ht="37.5" customHeight="1" x14ac:dyDescent="0.25">
      <c r="B12" s="785" t="s">
        <v>570</v>
      </c>
      <c r="C12" s="1169" t="s">
        <v>571</v>
      </c>
      <c r="D12" s="1170"/>
      <c r="E12" s="1170"/>
      <c r="F12" s="1171"/>
    </row>
    <row r="13" spans="2:10" ht="25" customHeight="1" x14ac:dyDescent="0.25">
      <c r="B13" s="785" t="s">
        <v>572</v>
      </c>
      <c r="C13" s="1169" t="s">
        <v>573</v>
      </c>
      <c r="D13" s="1170"/>
      <c r="E13" s="1170"/>
      <c r="F13" s="1171"/>
    </row>
    <row r="14" spans="2:10" ht="25" customHeight="1" x14ac:dyDescent="0.25">
      <c r="B14" s="785" t="s">
        <v>574</v>
      </c>
      <c r="C14" s="1169" t="s">
        <v>575</v>
      </c>
      <c r="D14" s="1170"/>
      <c r="E14" s="1170"/>
      <c r="F14" s="1171"/>
    </row>
    <row r="15" spans="2:10" ht="25" customHeight="1" x14ac:dyDescent="0.25">
      <c r="B15" s="785" t="s">
        <v>576</v>
      </c>
      <c r="C15" s="1169" t="s">
        <v>577</v>
      </c>
      <c r="D15" s="1170"/>
      <c r="E15" s="1170"/>
      <c r="F15" s="1171"/>
    </row>
    <row r="16" spans="2:10" ht="12.5" customHeight="1" x14ac:dyDescent="0.25">
      <c r="B16" s="785" t="s">
        <v>578</v>
      </c>
      <c r="C16" s="1169" t="s">
        <v>579</v>
      </c>
      <c r="D16" s="1170"/>
      <c r="E16" s="1170"/>
      <c r="F16" s="1171"/>
    </row>
    <row r="17" spans="2:8" ht="12.5" customHeight="1" x14ac:dyDescent="0.25">
      <c r="B17" s="785" t="s">
        <v>580</v>
      </c>
      <c r="C17" s="1169" t="s">
        <v>581</v>
      </c>
      <c r="D17" s="1170"/>
      <c r="E17" s="1170"/>
      <c r="F17" s="1171"/>
    </row>
    <row r="18" spans="2:8" ht="24" customHeight="1" x14ac:dyDescent="0.25">
      <c r="B18" s="785" t="s">
        <v>582</v>
      </c>
      <c r="C18" s="1169" t="s">
        <v>583</v>
      </c>
      <c r="D18" s="1170"/>
      <c r="E18" s="1170"/>
      <c r="F18" s="1171"/>
    </row>
    <row r="19" spans="2:8" ht="12.5" customHeight="1" x14ac:dyDescent="0.25">
      <c r="B19" s="785" t="s">
        <v>584</v>
      </c>
      <c r="C19" s="1169" t="s">
        <v>585</v>
      </c>
      <c r="D19" s="1170"/>
      <c r="E19" s="1170"/>
      <c r="F19" s="1171"/>
    </row>
    <row r="20" spans="2:8" ht="53.15" customHeight="1" thickBot="1" x14ac:dyDescent="0.3">
      <c r="B20" s="787" t="s">
        <v>586</v>
      </c>
      <c r="C20" s="1166" t="s">
        <v>587</v>
      </c>
      <c r="D20" s="1167"/>
      <c r="E20" s="1167"/>
      <c r="F20" s="1168"/>
    </row>
    <row r="21" spans="2:8" ht="27" customHeight="1" x14ac:dyDescent="0.25">
      <c r="B21" s="1165" t="s">
        <v>588</v>
      </c>
      <c r="C21" s="1165"/>
      <c r="D21" s="1165"/>
      <c r="E21" s="1165"/>
    </row>
    <row r="22" spans="2:8" ht="28" customHeight="1" x14ac:dyDescent="0.25">
      <c r="B22" s="1172" t="s">
        <v>589</v>
      </c>
      <c r="C22" s="1172"/>
      <c r="D22" s="1172"/>
      <c r="E22" s="1172"/>
    </row>
    <row r="23" spans="2:8" ht="13" customHeight="1" x14ac:dyDescent="0.3">
      <c r="B23" s="9"/>
    </row>
    <row r="24" spans="2:8" ht="12.5" customHeight="1" thickBot="1" x14ac:dyDescent="0.4">
      <c r="B24" s="98" t="s">
        <v>590</v>
      </c>
    </row>
    <row r="25" spans="2:8" s="107" customFormat="1" ht="40" customHeight="1" x14ac:dyDescent="0.35">
      <c r="B25" s="1173" t="s">
        <v>591</v>
      </c>
      <c r="C25" s="1174"/>
      <c r="D25" s="537" t="s">
        <v>592</v>
      </c>
      <c r="E25" s="538" t="s">
        <v>593</v>
      </c>
    </row>
    <row r="26" spans="2:8" s="107" customFormat="1" ht="11.15" customHeight="1" x14ac:dyDescent="0.35">
      <c r="B26" s="1175" t="s">
        <v>594</v>
      </c>
      <c r="C26" s="1176"/>
      <c r="D26" s="901"/>
      <c r="E26" s="902"/>
    </row>
    <row r="27" spans="2:8" s="107" customFormat="1" ht="15" customHeight="1" x14ac:dyDescent="0.35">
      <c r="B27" s="552" t="s">
        <v>137</v>
      </c>
      <c r="C27" s="552"/>
      <c r="D27" s="903">
        <v>550</v>
      </c>
      <c r="E27" s="904" t="s">
        <v>595</v>
      </c>
    </row>
    <row r="28" spans="2:8" s="107" customFormat="1" ht="15" customHeight="1" x14ac:dyDescent="0.25">
      <c r="B28" s="552" t="s">
        <v>140</v>
      </c>
      <c r="C28" s="552"/>
      <c r="D28" s="903">
        <v>550</v>
      </c>
      <c r="E28" s="904" t="s">
        <v>595</v>
      </c>
      <c r="G28" s="2"/>
      <c r="H28" s="2"/>
    </row>
    <row r="29" spans="2:8" s="107" customFormat="1" ht="15" customHeight="1" x14ac:dyDescent="0.25">
      <c r="B29" s="788" t="s">
        <v>143</v>
      </c>
      <c r="C29" s="789"/>
      <c r="D29" s="903">
        <v>415</v>
      </c>
      <c r="E29" s="904" t="s">
        <v>596</v>
      </c>
      <c r="G29" s="2"/>
      <c r="H29" s="2"/>
    </row>
    <row r="30" spans="2:8" s="107" customFormat="1" ht="15.5" customHeight="1" x14ac:dyDescent="0.25">
      <c r="B30" s="552" t="s">
        <v>146</v>
      </c>
      <c r="C30" s="790"/>
      <c r="D30" s="903">
        <v>450</v>
      </c>
      <c r="E30" s="904" t="s">
        <v>596</v>
      </c>
      <c r="G30" s="2"/>
      <c r="H30" s="2"/>
    </row>
    <row r="31" spans="2:8" s="107" customFormat="1" ht="15" customHeight="1" x14ac:dyDescent="0.25">
      <c r="B31" s="552" t="s">
        <v>149</v>
      </c>
      <c r="C31" s="552"/>
      <c r="D31" s="903">
        <v>151</v>
      </c>
      <c r="E31" s="904" t="s">
        <v>597</v>
      </c>
      <c r="G31" s="2"/>
      <c r="H31" s="2"/>
    </row>
    <row r="32" spans="2:8" s="107" customFormat="1" ht="15" customHeight="1" x14ac:dyDescent="0.35">
      <c r="B32" s="552" t="s">
        <v>152</v>
      </c>
      <c r="C32" s="552"/>
      <c r="D32" s="903">
        <v>300</v>
      </c>
      <c r="E32" s="904" t="s">
        <v>597</v>
      </c>
    </row>
    <row r="33" spans="2:8" s="107" customFormat="1" ht="15" customHeight="1" x14ac:dyDescent="0.35">
      <c r="B33" s="552" t="s">
        <v>154</v>
      </c>
      <c r="C33" s="552"/>
      <c r="D33" s="903">
        <v>425</v>
      </c>
      <c r="E33" s="904" t="s">
        <v>597</v>
      </c>
    </row>
    <row r="34" spans="2:8" s="107" customFormat="1" ht="15" customHeight="1" x14ac:dyDescent="0.35">
      <c r="B34" s="552" t="s">
        <v>156</v>
      </c>
      <c r="C34" s="552"/>
      <c r="D34" s="903">
        <v>425</v>
      </c>
      <c r="E34" s="904" t="s">
        <v>597</v>
      </c>
    </row>
    <row r="35" spans="2:8" s="107" customFormat="1" ht="15" customHeight="1" x14ac:dyDescent="0.25">
      <c r="B35" s="552" t="s">
        <v>158</v>
      </c>
      <c r="C35" s="552"/>
      <c r="D35" s="903">
        <v>425</v>
      </c>
      <c r="E35" s="904" t="s">
        <v>597</v>
      </c>
      <c r="G35" s="2"/>
      <c r="H35" s="2"/>
    </row>
    <row r="36" spans="2:8" s="107" customFormat="1" ht="11.15" customHeight="1" x14ac:dyDescent="0.25">
      <c r="B36" s="791" t="s">
        <v>598</v>
      </c>
      <c r="C36" s="792"/>
      <c r="D36" s="905"/>
      <c r="E36" s="902"/>
      <c r="G36" s="2"/>
      <c r="H36" s="2"/>
    </row>
    <row r="37" spans="2:8" s="107" customFormat="1" ht="15.5" customHeight="1" x14ac:dyDescent="0.25">
      <c r="B37" s="552" t="s">
        <v>160</v>
      </c>
      <c r="C37" s="790"/>
      <c r="D37" s="903">
        <v>14.6</v>
      </c>
      <c r="E37" s="904" t="s">
        <v>599</v>
      </c>
      <c r="G37" s="2"/>
      <c r="H37" s="2"/>
    </row>
    <row r="38" spans="2:8" s="107" customFormat="1" ht="15" customHeight="1" x14ac:dyDescent="0.25">
      <c r="B38" s="552" t="s">
        <v>162</v>
      </c>
      <c r="C38" s="790"/>
      <c r="D38" s="903">
        <v>40</v>
      </c>
      <c r="E38" s="904" t="s">
        <v>599</v>
      </c>
      <c r="G38" s="2"/>
      <c r="H38" s="2"/>
    </row>
    <row r="39" spans="2:8" s="107" customFormat="1" ht="15" customHeight="1" x14ac:dyDescent="0.35">
      <c r="B39" s="552" t="s">
        <v>164</v>
      </c>
      <c r="C39" s="790"/>
      <c r="D39" s="903">
        <v>78</v>
      </c>
      <c r="E39" s="904" t="s">
        <v>599</v>
      </c>
    </row>
    <row r="40" spans="2:8" s="107" customFormat="1" ht="15" customHeight="1" x14ac:dyDescent="0.35">
      <c r="B40" s="552" t="s">
        <v>166</v>
      </c>
      <c r="C40" s="790"/>
      <c r="D40" s="903">
        <v>163</v>
      </c>
      <c r="E40" s="904" t="s">
        <v>599</v>
      </c>
    </row>
    <row r="41" spans="2:8" s="107" customFormat="1" ht="15" customHeight="1" x14ac:dyDescent="0.35">
      <c r="B41" s="552" t="s">
        <v>168</v>
      </c>
      <c r="C41" s="790"/>
      <c r="D41" s="903">
        <v>150</v>
      </c>
      <c r="E41" s="904" t="s">
        <v>599</v>
      </c>
    </row>
    <row r="42" spans="2:8" s="107" customFormat="1" ht="15" customHeight="1" x14ac:dyDescent="0.35">
      <c r="B42" s="552" t="s">
        <v>170</v>
      </c>
      <c r="C42" s="790"/>
      <c r="D42" s="903">
        <v>182</v>
      </c>
      <c r="E42" s="904" t="s">
        <v>599</v>
      </c>
    </row>
    <row r="43" spans="2:8" s="107" customFormat="1" ht="16" customHeight="1" thickBot="1" x14ac:dyDescent="0.4">
      <c r="B43" s="793" t="s">
        <v>172</v>
      </c>
      <c r="C43" s="794"/>
      <c r="D43" s="795">
        <v>191</v>
      </c>
      <c r="E43" s="796" t="s">
        <v>599</v>
      </c>
    </row>
    <row r="44" spans="2:8" ht="26.15" customHeight="1" x14ac:dyDescent="0.25">
      <c r="B44" s="1048" t="s">
        <v>600</v>
      </c>
      <c r="C44" s="1048"/>
      <c r="D44" s="1048"/>
      <c r="E44" s="1048"/>
    </row>
    <row r="45" spans="2:8" ht="23.15" customHeight="1" x14ac:dyDescent="0.25">
      <c r="B45" s="1047" t="s">
        <v>601</v>
      </c>
      <c r="C45" s="1047"/>
      <c r="D45" s="1047"/>
      <c r="E45" s="1047"/>
    </row>
    <row r="46" spans="2:8" ht="36" customHeight="1" x14ac:dyDescent="0.25">
      <c r="B46" s="1047" t="s">
        <v>602</v>
      </c>
      <c r="C46" s="1047"/>
      <c r="D46" s="1047"/>
      <c r="E46" s="1047"/>
    </row>
    <row r="47" spans="2:8" ht="24" customHeight="1" x14ac:dyDescent="0.25">
      <c r="B47" s="1047" t="s">
        <v>603</v>
      </c>
      <c r="C47" s="1047"/>
      <c r="D47" s="1047"/>
      <c r="E47" s="1047"/>
    </row>
    <row r="49" spans="2:7" ht="12.5" customHeight="1" x14ac:dyDescent="0.35">
      <c r="B49" s="98" t="s">
        <v>604</v>
      </c>
    </row>
    <row r="50" spans="2:7" ht="12.5" customHeight="1" thickBot="1" x14ac:dyDescent="0.35">
      <c r="B50" s="9"/>
      <c r="C50" s="20"/>
      <c r="D50" s="305"/>
      <c r="E50" s="20"/>
      <c r="F50" s="240"/>
    </row>
    <row r="51" spans="2:7" ht="12.5" customHeight="1" x14ac:dyDescent="0.25">
      <c r="B51" s="1177" t="s">
        <v>591</v>
      </c>
      <c r="C51" s="1178"/>
      <c r="D51" s="536" t="s">
        <v>605</v>
      </c>
      <c r="E51" s="1181" t="s">
        <v>593</v>
      </c>
      <c r="F51" s="536" t="s">
        <v>606</v>
      </c>
      <c r="G51" s="1183" t="s">
        <v>593</v>
      </c>
    </row>
    <row r="52" spans="2:7" ht="16" x14ac:dyDescent="0.25">
      <c r="B52" s="1179"/>
      <c r="C52" s="1180"/>
      <c r="D52" s="109" t="s">
        <v>607</v>
      </c>
      <c r="E52" s="1182"/>
      <c r="F52" s="109" t="s">
        <v>608</v>
      </c>
      <c r="G52" s="1184"/>
    </row>
    <row r="53" spans="2:7" ht="13" x14ac:dyDescent="0.25">
      <c r="B53" s="555" t="s">
        <v>609</v>
      </c>
      <c r="C53" s="556"/>
      <c r="D53" s="906"/>
      <c r="E53" s="906"/>
      <c r="F53" s="906"/>
      <c r="G53" s="907"/>
    </row>
    <row r="54" spans="2:7" ht="12" customHeight="1" x14ac:dyDescent="0.25">
      <c r="B54" s="552" t="s">
        <v>137</v>
      </c>
      <c r="C54" s="552"/>
      <c r="D54" s="558">
        <v>3.91</v>
      </c>
      <c r="E54" s="856" t="s">
        <v>595</v>
      </c>
      <c r="F54" s="908">
        <v>0.188</v>
      </c>
      <c r="G54" s="841" t="s">
        <v>596</v>
      </c>
    </row>
    <row r="55" spans="2:7" ht="12" customHeight="1" x14ac:dyDescent="0.25">
      <c r="B55" s="552" t="s">
        <v>140</v>
      </c>
      <c r="C55" s="552"/>
      <c r="D55" s="908">
        <v>4.46</v>
      </c>
      <c r="E55" s="856" t="s">
        <v>595</v>
      </c>
      <c r="F55" s="908">
        <v>0.188</v>
      </c>
      <c r="G55" s="841" t="s">
        <v>596</v>
      </c>
    </row>
    <row r="56" spans="2:7" ht="12" customHeight="1" x14ac:dyDescent="0.25">
      <c r="B56" s="788" t="s">
        <v>143</v>
      </c>
      <c r="C56" s="789"/>
      <c r="D56" s="908">
        <v>2.02</v>
      </c>
      <c r="E56" s="856" t="s">
        <v>597</v>
      </c>
      <c r="F56" s="908">
        <v>0.17</v>
      </c>
      <c r="G56" s="841" t="s">
        <v>597</v>
      </c>
    </row>
    <row r="57" spans="2:7" x14ac:dyDescent="0.25">
      <c r="B57" s="552" t="s">
        <v>146</v>
      </c>
      <c r="C57" s="790"/>
      <c r="D57" s="797">
        <v>2.87</v>
      </c>
      <c r="E57" s="856" t="s">
        <v>597</v>
      </c>
      <c r="F57" s="908">
        <v>0.1</v>
      </c>
      <c r="G57" s="841" t="s">
        <v>597</v>
      </c>
    </row>
    <row r="58" spans="2:7" ht="12" customHeight="1" x14ac:dyDescent="0.25">
      <c r="B58" s="552" t="s">
        <v>149</v>
      </c>
      <c r="C58" s="552"/>
      <c r="D58" s="908">
        <v>2.14</v>
      </c>
      <c r="E58" s="856" t="s">
        <v>597</v>
      </c>
      <c r="F58" s="908">
        <v>0.1</v>
      </c>
      <c r="G58" s="841" t="s">
        <v>597</v>
      </c>
    </row>
    <row r="59" spans="2:7" ht="12" customHeight="1" x14ac:dyDescent="0.25">
      <c r="B59" s="552" t="s">
        <v>152</v>
      </c>
      <c r="C59" s="552"/>
      <c r="D59" s="908">
        <v>2.14</v>
      </c>
      <c r="E59" s="856" t="s">
        <v>597</v>
      </c>
      <c r="F59" s="908">
        <v>0.1</v>
      </c>
      <c r="G59" s="841" t="s">
        <v>597</v>
      </c>
    </row>
    <row r="60" spans="2:7" ht="12" customHeight="1" x14ac:dyDescent="0.25">
      <c r="B60" s="552" t="s">
        <v>154</v>
      </c>
      <c r="C60" s="552"/>
      <c r="D60" s="908">
        <v>2.86</v>
      </c>
      <c r="E60" s="856" t="s">
        <v>595</v>
      </c>
      <c r="F60" s="908">
        <v>0.1</v>
      </c>
      <c r="G60" s="841" t="s">
        <v>597</v>
      </c>
    </row>
    <row r="61" spans="2:7" ht="12" customHeight="1" x14ac:dyDescent="0.25">
      <c r="B61" s="552" t="s">
        <v>156</v>
      </c>
      <c r="C61" s="552"/>
      <c r="D61" s="908">
        <v>1.33</v>
      </c>
      <c r="E61" s="856" t="s">
        <v>595</v>
      </c>
      <c r="F61" s="908">
        <v>0.1</v>
      </c>
      <c r="G61" s="841" t="s">
        <v>597</v>
      </c>
    </row>
    <row r="62" spans="2:7" ht="12" customHeight="1" x14ac:dyDescent="0.25">
      <c r="B62" s="552" t="s">
        <v>158</v>
      </c>
      <c r="C62" s="552"/>
      <c r="D62" s="908">
        <v>1.51</v>
      </c>
      <c r="E62" s="856" t="s">
        <v>595</v>
      </c>
      <c r="F62" s="908">
        <v>0.1</v>
      </c>
      <c r="G62" s="841" t="s">
        <v>597</v>
      </c>
    </row>
    <row r="63" spans="2:7" ht="13" x14ac:dyDescent="0.25">
      <c r="B63" s="798" t="s">
        <v>610</v>
      </c>
      <c r="C63" s="557"/>
      <c r="D63" s="906"/>
      <c r="E63" s="906"/>
      <c r="F63" s="906"/>
      <c r="G63" s="907"/>
    </row>
    <row r="64" spans="2:7" ht="12" customHeight="1" x14ac:dyDescent="0.25">
      <c r="B64" s="552" t="s">
        <v>160</v>
      </c>
      <c r="C64" s="551"/>
      <c r="D64" s="908">
        <v>0.13900000000000001</v>
      </c>
      <c r="E64" s="856" t="s">
        <v>599</v>
      </c>
      <c r="F64" s="908">
        <v>0.48</v>
      </c>
      <c r="G64" s="841" t="s">
        <v>611</v>
      </c>
    </row>
    <row r="65" spans="2:7" x14ac:dyDescent="0.25">
      <c r="B65" s="552" t="s">
        <v>162</v>
      </c>
      <c r="C65" s="551"/>
      <c r="D65" s="908">
        <v>0.41299999999999998</v>
      </c>
      <c r="E65" s="856" t="s">
        <v>599</v>
      </c>
      <c r="F65" s="908">
        <v>0.48</v>
      </c>
      <c r="G65" s="841" t="s">
        <v>611</v>
      </c>
    </row>
    <row r="66" spans="2:7" ht="12" customHeight="1" x14ac:dyDescent="0.25">
      <c r="B66" s="552" t="s">
        <v>164</v>
      </c>
      <c r="C66" s="551"/>
      <c r="D66" s="908">
        <v>0.48399999999999999</v>
      </c>
      <c r="E66" s="856" t="s">
        <v>599</v>
      </c>
      <c r="F66" s="908">
        <v>0.48</v>
      </c>
      <c r="G66" s="841" t="s">
        <v>611</v>
      </c>
    </row>
    <row r="67" spans="2:7" x14ac:dyDescent="0.25">
      <c r="B67" s="552" t="s">
        <v>166</v>
      </c>
      <c r="C67" s="551"/>
      <c r="D67" s="908">
        <v>0.27200000000000002</v>
      </c>
      <c r="E67" s="856" t="s">
        <v>599</v>
      </c>
      <c r="F67" s="908">
        <v>0.48</v>
      </c>
      <c r="G67" s="841" t="s">
        <v>611</v>
      </c>
    </row>
    <row r="68" spans="2:7" ht="12" customHeight="1" x14ac:dyDescent="0.25">
      <c r="B68" s="552" t="s">
        <v>168</v>
      </c>
      <c r="C68" s="551"/>
      <c r="D68" s="908">
        <v>0.84699999999999998</v>
      </c>
      <c r="E68" s="856" t="s">
        <v>599</v>
      </c>
      <c r="F68" s="908">
        <v>0.48</v>
      </c>
      <c r="G68" s="841" t="s">
        <v>611</v>
      </c>
    </row>
    <row r="69" spans="2:7" x14ac:dyDescent="0.25">
      <c r="B69" s="552" t="s">
        <v>170</v>
      </c>
      <c r="C69" s="551"/>
      <c r="D69" s="908">
        <v>0.40500000000000003</v>
      </c>
      <c r="E69" s="856" t="s">
        <v>599</v>
      </c>
      <c r="F69" s="908">
        <v>0.48</v>
      </c>
      <c r="G69" s="841" t="s">
        <v>611</v>
      </c>
    </row>
    <row r="70" spans="2:7" ht="13" thickBot="1" x14ac:dyDescent="0.3">
      <c r="B70" s="553" t="s">
        <v>172</v>
      </c>
      <c r="C70" s="554"/>
      <c r="D70" s="799">
        <v>1.139</v>
      </c>
      <c r="E70" s="800" t="s">
        <v>599</v>
      </c>
      <c r="F70" s="799">
        <v>0.48</v>
      </c>
      <c r="G70" s="801" t="s">
        <v>611</v>
      </c>
    </row>
    <row r="71" spans="2:7" ht="13" x14ac:dyDescent="0.3">
      <c r="B71" s="11" t="s">
        <v>612</v>
      </c>
      <c r="C71" s="11"/>
      <c r="D71" s="11"/>
      <c r="E71" s="11"/>
      <c r="F71" s="11"/>
      <c r="G71" s="11"/>
    </row>
    <row r="72" spans="2:7" ht="13" x14ac:dyDescent="0.3">
      <c r="B72" s="11" t="s">
        <v>613</v>
      </c>
      <c r="C72" s="11"/>
      <c r="D72" s="11"/>
      <c r="E72" s="11"/>
      <c r="F72" s="11"/>
      <c r="G72" s="11"/>
    </row>
    <row r="73" spans="2:7" ht="64" customHeight="1" x14ac:dyDescent="0.3">
      <c r="B73" s="1096" t="s">
        <v>614</v>
      </c>
      <c r="C73" s="1096"/>
      <c r="D73" s="1096"/>
      <c r="E73" s="1096"/>
      <c r="F73" s="1096"/>
      <c r="G73" s="1096"/>
    </row>
    <row r="74" spans="2:7" ht="25" customHeight="1" x14ac:dyDescent="0.3">
      <c r="B74" s="1096" t="s">
        <v>615</v>
      </c>
      <c r="C74" s="1096"/>
      <c r="D74" s="1096"/>
      <c r="E74" s="1096"/>
      <c r="F74" s="1096"/>
      <c r="G74" s="1096"/>
    </row>
    <row r="75" spans="2:7" ht="25" customHeight="1" x14ac:dyDescent="0.3">
      <c r="B75" s="1096" t="s">
        <v>616</v>
      </c>
      <c r="C75" s="1096"/>
      <c r="D75" s="1096"/>
      <c r="E75" s="1096"/>
      <c r="F75" s="1096"/>
      <c r="G75" s="1096"/>
    </row>
    <row r="76" spans="2:7" ht="48" customHeight="1" x14ac:dyDescent="0.3">
      <c r="B76" s="1096" t="s">
        <v>617</v>
      </c>
      <c r="C76" s="1096"/>
      <c r="D76" s="1096"/>
      <c r="E76" s="1096"/>
      <c r="F76" s="1096"/>
      <c r="G76" s="1096"/>
    </row>
    <row r="77" spans="2:7" ht="12" customHeight="1" x14ac:dyDescent="0.3">
      <c r="B77" s="1096" t="s">
        <v>618</v>
      </c>
      <c r="C77" s="1096"/>
      <c r="D77" s="1096"/>
      <c r="E77" s="1096"/>
      <c r="F77" s="1096"/>
      <c r="G77" s="1096"/>
    </row>
    <row r="78" spans="2:7" ht="12" customHeight="1" x14ac:dyDescent="0.3">
      <c r="B78" s="9"/>
      <c r="C78" s="20"/>
      <c r="D78" s="20"/>
      <c r="E78" s="20"/>
    </row>
    <row r="79" spans="2:7" ht="13" x14ac:dyDescent="0.3">
      <c r="B79" s="9"/>
    </row>
    <row r="80" spans="2:7" ht="15.5" x14ac:dyDescent="0.35">
      <c r="B80" s="98" t="s">
        <v>619</v>
      </c>
    </row>
    <row r="81" spans="2:22" x14ac:dyDescent="0.25">
      <c r="B81" s="2" t="s">
        <v>620</v>
      </c>
    </row>
    <row r="82" spans="2:22" s="201" customFormat="1" ht="13" customHeight="1" thickBot="1" x14ac:dyDescent="0.4">
      <c r="B82" s="1231" t="s">
        <v>895</v>
      </c>
      <c r="C82" s="1232"/>
      <c r="D82" s="1232"/>
      <c r="E82" s="1232"/>
      <c r="F82" s="1232"/>
      <c r="G82" s="1232"/>
      <c r="H82" s="1232"/>
      <c r="I82" s="1232"/>
      <c r="J82" s="1232"/>
      <c r="K82" s="1232"/>
      <c r="L82" s="1232"/>
      <c r="M82" s="1232"/>
      <c r="N82" s="1232"/>
      <c r="O82" s="1232"/>
      <c r="P82" s="1232"/>
      <c r="Q82" s="1232"/>
      <c r="R82" s="1232"/>
      <c r="S82" s="1232"/>
      <c r="T82" s="1232"/>
      <c r="U82" s="1232"/>
    </row>
    <row r="83" spans="2:22" s="1222" customFormat="1" ht="30" customHeight="1" x14ac:dyDescent="0.35">
      <c r="B83" s="1219" t="s">
        <v>896</v>
      </c>
      <c r="C83" s="1220"/>
      <c r="D83" s="1202" t="s">
        <v>897</v>
      </c>
      <c r="E83" s="1203"/>
      <c r="F83" s="1203"/>
      <c r="G83" s="1203"/>
      <c r="H83" s="1203"/>
      <c r="I83" s="1203"/>
      <c r="J83" s="1203"/>
      <c r="K83" s="1203"/>
      <c r="L83" s="1203"/>
      <c r="M83" s="1203"/>
      <c r="N83" s="1229" t="s">
        <v>898</v>
      </c>
      <c r="O83" s="1229"/>
      <c r="P83" s="1229"/>
      <c r="Q83" s="1229"/>
      <c r="R83" s="1229"/>
      <c r="S83" s="1229"/>
      <c r="T83" s="1229"/>
      <c r="U83" s="1236"/>
      <c r="V83" s="1221"/>
    </row>
    <row r="84" spans="2:22" s="1222" customFormat="1" ht="33.5" customHeight="1" x14ac:dyDescent="0.35">
      <c r="B84" s="1223"/>
      <c r="C84" s="1224"/>
      <c r="D84" s="1204" t="s">
        <v>899</v>
      </c>
      <c r="E84" s="1205"/>
      <c r="F84" s="1205"/>
      <c r="G84" s="1205"/>
      <c r="H84" s="1204" t="s">
        <v>900</v>
      </c>
      <c r="I84" s="1205"/>
      <c r="J84" s="1204" t="s">
        <v>901</v>
      </c>
      <c r="K84" s="1205"/>
      <c r="L84" s="1205"/>
      <c r="M84" s="1205"/>
      <c r="N84" s="1230"/>
      <c r="O84" s="1230"/>
      <c r="P84" s="1230"/>
      <c r="Q84" s="1230"/>
      <c r="R84" s="1230"/>
      <c r="S84" s="1230"/>
      <c r="T84" s="1230"/>
      <c r="U84" s="1237"/>
      <c r="V84" s="1221"/>
    </row>
    <row r="85" spans="2:22" s="1222" customFormat="1" ht="34.5" x14ac:dyDescent="0.35">
      <c r="B85" s="1223"/>
      <c r="C85" s="1224"/>
      <c r="D85" s="1206" t="s">
        <v>902</v>
      </c>
      <c r="E85" s="1206" t="s">
        <v>903</v>
      </c>
      <c r="F85" s="1206" t="s">
        <v>904</v>
      </c>
      <c r="G85" s="1206" t="s">
        <v>905</v>
      </c>
      <c r="H85" s="1206" t="s">
        <v>906</v>
      </c>
      <c r="I85" s="1206" t="s">
        <v>907</v>
      </c>
      <c r="J85" s="1206" t="s">
        <v>908</v>
      </c>
      <c r="K85" s="1206" t="s">
        <v>909</v>
      </c>
      <c r="L85" s="1206" t="s">
        <v>909</v>
      </c>
      <c r="M85" s="1206" t="s">
        <v>910</v>
      </c>
      <c r="N85" s="1230"/>
      <c r="O85" s="1230"/>
      <c r="P85" s="1230"/>
      <c r="Q85" s="1230"/>
      <c r="R85" s="1230"/>
      <c r="S85" s="1230"/>
      <c r="T85" s="1230"/>
      <c r="U85" s="1237"/>
      <c r="V85" s="1221"/>
    </row>
    <row r="86" spans="2:22" s="1222" customFormat="1" ht="34.5" x14ac:dyDescent="0.35">
      <c r="B86" s="1223"/>
      <c r="C86" s="1224"/>
      <c r="D86" s="1234" t="s">
        <v>911</v>
      </c>
      <c r="E86" s="1234" t="s">
        <v>912</v>
      </c>
      <c r="F86" s="1234" t="s">
        <v>913</v>
      </c>
      <c r="G86" s="1234" t="s">
        <v>914</v>
      </c>
      <c r="H86" s="1234" t="s">
        <v>915</v>
      </c>
      <c r="I86" s="1234" t="s">
        <v>916</v>
      </c>
      <c r="J86" s="1234" t="s">
        <v>917</v>
      </c>
      <c r="K86" s="1234" t="s">
        <v>918</v>
      </c>
      <c r="L86" s="1234" t="s">
        <v>919</v>
      </c>
      <c r="M86" s="1234" t="s">
        <v>920</v>
      </c>
      <c r="N86" s="1230"/>
      <c r="O86" s="1230"/>
      <c r="P86" s="1230"/>
      <c r="Q86" s="1230"/>
      <c r="R86" s="1230"/>
      <c r="S86" s="1230"/>
      <c r="T86" s="1230"/>
      <c r="U86" s="1237"/>
      <c r="V86" s="1221"/>
    </row>
    <row r="87" spans="2:22" s="108" customFormat="1" ht="104" customHeight="1" x14ac:dyDescent="0.35">
      <c r="B87" s="1212" t="s">
        <v>921</v>
      </c>
      <c r="C87" s="1213"/>
      <c r="D87" s="1209">
        <v>4.7000000000000002E-3</v>
      </c>
      <c r="E87" s="1209"/>
      <c r="F87" s="1209"/>
      <c r="G87" s="1209"/>
      <c r="H87" s="1209"/>
      <c r="I87" s="1209"/>
      <c r="J87" s="1209"/>
      <c r="K87" s="1209"/>
      <c r="L87" s="1209"/>
      <c r="M87" s="1209"/>
      <c r="N87" s="1213" t="s">
        <v>959</v>
      </c>
      <c r="O87" s="1213"/>
      <c r="P87" s="1213"/>
      <c r="Q87" s="1213"/>
      <c r="R87" s="1213"/>
      <c r="S87" s="1213"/>
      <c r="T87" s="1213"/>
      <c r="U87" s="1214"/>
      <c r="V87" s="1221"/>
    </row>
    <row r="88" spans="2:22" s="108" customFormat="1" ht="15.5" x14ac:dyDescent="0.35">
      <c r="B88" s="1212" t="s">
        <v>922</v>
      </c>
      <c r="C88" s="1233"/>
      <c r="D88" s="1209">
        <v>1E-3</v>
      </c>
      <c r="E88" s="1209"/>
      <c r="F88" s="1209"/>
      <c r="G88" s="1209"/>
      <c r="H88" s="1210">
        <v>5.0000000000000001E-3</v>
      </c>
      <c r="I88" s="1210"/>
      <c r="J88" s="1210">
        <v>0.01</v>
      </c>
      <c r="K88" s="1210"/>
      <c r="L88" s="1210"/>
      <c r="M88" s="1210"/>
      <c r="N88" s="1233" t="s">
        <v>923</v>
      </c>
      <c r="O88" s="1233"/>
      <c r="P88" s="1233"/>
      <c r="Q88" s="1233"/>
      <c r="R88" s="1233"/>
      <c r="S88" s="1233"/>
      <c r="T88" s="1233"/>
      <c r="U88" s="1238"/>
      <c r="V88" s="1221"/>
    </row>
    <row r="89" spans="2:22" s="108" customFormat="1" ht="123" customHeight="1" x14ac:dyDescent="0.35">
      <c r="B89" s="1212" t="s">
        <v>924</v>
      </c>
      <c r="C89" s="1233"/>
      <c r="D89" s="1209">
        <v>0.02</v>
      </c>
      <c r="E89" s="1209"/>
      <c r="F89" s="1209"/>
      <c r="G89" s="1209"/>
      <c r="H89" s="1210">
        <v>0.04</v>
      </c>
      <c r="I89" s="1210"/>
      <c r="J89" s="1210">
        <v>0.05</v>
      </c>
      <c r="K89" s="1210"/>
      <c r="L89" s="1210"/>
      <c r="M89" s="1210"/>
      <c r="N89" s="1213" t="s">
        <v>960</v>
      </c>
      <c r="O89" s="1213"/>
      <c r="P89" s="1213"/>
      <c r="Q89" s="1213"/>
      <c r="R89" s="1213"/>
      <c r="S89" s="1213"/>
      <c r="T89" s="1213"/>
      <c r="U89" s="1214"/>
      <c r="V89" s="1221"/>
    </row>
    <row r="90" spans="2:22" s="108" customFormat="1" ht="98.5" customHeight="1" x14ac:dyDescent="0.35">
      <c r="B90" s="1212" t="s">
        <v>925</v>
      </c>
      <c r="C90" s="1233"/>
      <c r="D90" s="1209">
        <v>0.02</v>
      </c>
      <c r="E90" s="1209"/>
      <c r="F90" s="1209"/>
      <c r="G90" s="1209"/>
      <c r="H90" s="1210">
        <v>0.04</v>
      </c>
      <c r="I90" s="1210"/>
      <c r="J90" s="1210">
        <v>0.05</v>
      </c>
      <c r="K90" s="1210"/>
      <c r="L90" s="1210"/>
      <c r="M90" s="1210"/>
      <c r="N90" s="1213" t="s">
        <v>961</v>
      </c>
      <c r="O90" s="1213"/>
      <c r="P90" s="1213"/>
      <c r="Q90" s="1213"/>
      <c r="R90" s="1213"/>
      <c r="S90" s="1213"/>
      <c r="T90" s="1213"/>
      <c r="U90" s="1214"/>
      <c r="V90" s="1221"/>
    </row>
    <row r="91" spans="2:22" s="108" customFormat="1" ht="95.5" customHeight="1" x14ac:dyDescent="0.35">
      <c r="B91" s="1212" t="s">
        <v>926</v>
      </c>
      <c r="C91" s="1233"/>
      <c r="D91" s="1209">
        <v>5.0000000000000001E-3</v>
      </c>
      <c r="E91" s="1209"/>
      <c r="F91" s="1209"/>
      <c r="G91" s="1209"/>
      <c r="H91" s="1210">
        <v>0.01</v>
      </c>
      <c r="I91" s="1210"/>
      <c r="J91" s="1210">
        <v>1.4999999999999999E-2</v>
      </c>
      <c r="K91" s="1210"/>
      <c r="L91" s="1210"/>
      <c r="M91" s="1210"/>
      <c r="N91" s="1213" t="s">
        <v>962</v>
      </c>
      <c r="O91" s="1213"/>
      <c r="P91" s="1213"/>
      <c r="Q91" s="1213"/>
      <c r="R91" s="1213"/>
      <c r="S91" s="1213"/>
      <c r="T91" s="1213"/>
      <c r="U91" s="1214"/>
      <c r="V91" s="1221"/>
    </row>
    <row r="92" spans="2:22" s="108" customFormat="1" ht="100" customHeight="1" x14ac:dyDescent="0.35">
      <c r="B92" s="1212" t="s">
        <v>927</v>
      </c>
      <c r="C92" s="1233"/>
      <c r="D92" s="1209">
        <v>0.01</v>
      </c>
      <c r="E92" s="1209"/>
      <c r="F92" s="1209"/>
      <c r="G92" s="1209"/>
      <c r="H92" s="1210">
        <v>0.02</v>
      </c>
      <c r="I92" s="1210"/>
      <c r="J92" s="1210">
        <v>2.5000000000000001E-2</v>
      </c>
      <c r="K92" s="1210"/>
      <c r="L92" s="1210"/>
      <c r="M92" s="1210"/>
      <c r="N92" s="1213" t="s">
        <v>963</v>
      </c>
      <c r="O92" s="1213"/>
      <c r="P92" s="1213"/>
      <c r="Q92" s="1213"/>
      <c r="R92" s="1213"/>
      <c r="S92" s="1213"/>
      <c r="T92" s="1213"/>
      <c r="U92" s="1214"/>
      <c r="V92" s="1221"/>
    </row>
    <row r="93" spans="2:22" s="1225" customFormat="1" ht="56" customHeight="1" x14ac:dyDescent="0.35">
      <c r="B93" s="1212" t="s">
        <v>928</v>
      </c>
      <c r="C93" s="1233"/>
      <c r="D93" s="1209">
        <v>1.4999999999999999E-2</v>
      </c>
      <c r="E93" s="1209"/>
      <c r="F93" s="1209"/>
      <c r="G93" s="1209"/>
      <c r="H93" s="1209"/>
      <c r="I93" s="1209"/>
      <c r="J93" s="1209"/>
      <c r="K93" s="1209"/>
      <c r="L93" s="1209"/>
      <c r="M93" s="1209"/>
      <c r="N93" s="1213" t="s">
        <v>964</v>
      </c>
      <c r="O93" s="1213"/>
      <c r="P93" s="1213"/>
      <c r="Q93" s="1213"/>
      <c r="R93" s="1213"/>
      <c r="S93" s="1213"/>
      <c r="T93" s="1213"/>
      <c r="U93" s="1214"/>
      <c r="V93" s="1221"/>
    </row>
    <row r="94" spans="2:22" s="1225" customFormat="1" ht="104.5" customHeight="1" x14ac:dyDescent="0.35">
      <c r="B94" s="1212" t="s">
        <v>929</v>
      </c>
      <c r="C94" s="1233"/>
      <c r="D94" s="1209">
        <v>0</v>
      </c>
      <c r="E94" s="1209"/>
      <c r="F94" s="1209"/>
      <c r="G94" s="1209"/>
      <c r="H94" s="1209"/>
      <c r="I94" s="1209"/>
      <c r="J94" s="1209"/>
      <c r="K94" s="1209"/>
      <c r="L94" s="1209"/>
      <c r="M94" s="1209"/>
      <c r="N94" s="1213" t="s">
        <v>965</v>
      </c>
      <c r="O94" s="1213"/>
      <c r="P94" s="1213"/>
      <c r="Q94" s="1213"/>
      <c r="R94" s="1213"/>
      <c r="S94" s="1213"/>
      <c r="T94" s="1213"/>
      <c r="U94" s="1214"/>
      <c r="V94" s="1221"/>
    </row>
    <row r="95" spans="2:22" s="1225" customFormat="1" ht="43" customHeight="1" x14ac:dyDescent="0.35">
      <c r="B95" s="1212" t="s">
        <v>930</v>
      </c>
      <c r="C95" s="1233"/>
      <c r="D95" s="1209">
        <v>0.01</v>
      </c>
      <c r="E95" s="1209"/>
      <c r="F95" s="1209"/>
      <c r="G95" s="1209"/>
      <c r="H95" s="1210">
        <v>1.4999999999999999E-2</v>
      </c>
      <c r="I95" s="1210"/>
      <c r="J95" s="1210">
        <v>0.05</v>
      </c>
      <c r="K95" s="1210"/>
      <c r="L95" s="1210"/>
      <c r="M95" s="1210"/>
      <c r="N95" s="1213" t="s">
        <v>966</v>
      </c>
      <c r="O95" s="1213"/>
      <c r="P95" s="1213"/>
      <c r="Q95" s="1213"/>
      <c r="R95" s="1213"/>
      <c r="S95" s="1213"/>
      <c r="T95" s="1213"/>
      <c r="U95" s="1214"/>
      <c r="V95" s="1221"/>
    </row>
    <row r="96" spans="2:22" s="1225" customFormat="1" ht="220.5" customHeight="1" x14ac:dyDescent="0.35">
      <c r="B96" s="1212" t="s">
        <v>931</v>
      </c>
      <c r="C96" s="1216" t="s">
        <v>932</v>
      </c>
      <c r="D96" s="1207">
        <v>0.06</v>
      </c>
      <c r="E96" s="1208">
        <v>0.08</v>
      </c>
      <c r="F96" s="1208">
        <v>0.04</v>
      </c>
      <c r="G96" s="1208">
        <v>0.04</v>
      </c>
      <c r="H96" s="1208">
        <v>0.13</v>
      </c>
      <c r="I96" s="1208">
        <v>0.15</v>
      </c>
      <c r="J96" s="1208">
        <v>0.25</v>
      </c>
      <c r="K96" s="1208">
        <v>0.38</v>
      </c>
      <c r="L96" s="1208">
        <v>0.36</v>
      </c>
      <c r="M96" s="1208">
        <v>0.42</v>
      </c>
      <c r="N96" s="1239" t="s">
        <v>967</v>
      </c>
      <c r="O96" s="1240"/>
      <c r="P96" s="1240"/>
      <c r="Q96" s="1240"/>
      <c r="R96" s="1240"/>
      <c r="S96" s="1240"/>
      <c r="T96" s="1240"/>
      <c r="U96" s="1241"/>
      <c r="V96" s="1221"/>
    </row>
    <row r="97" spans="2:22" s="1225" customFormat="1" ht="23.5" x14ac:dyDescent="0.35">
      <c r="B97" s="1212"/>
      <c r="C97" s="1216" t="s">
        <v>933</v>
      </c>
      <c r="D97" s="1207">
        <v>0.12</v>
      </c>
      <c r="E97" s="1208">
        <v>0.16</v>
      </c>
      <c r="F97" s="1208">
        <v>0.08</v>
      </c>
      <c r="G97" s="1208">
        <v>0.08</v>
      </c>
      <c r="H97" s="1208">
        <v>0.24</v>
      </c>
      <c r="I97" s="1208">
        <v>0.28000000000000003</v>
      </c>
      <c r="J97" s="1208">
        <v>0.43</v>
      </c>
      <c r="K97" s="1208">
        <v>0.61</v>
      </c>
      <c r="L97" s="1208">
        <v>0.56999999999999995</v>
      </c>
      <c r="M97" s="1208">
        <v>0.62</v>
      </c>
      <c r="N97" s="1242"/>
      <c r="O97" s="1243"/>
      <c r="P97" s="1243"/>
      <c r="Q97" s="1243"/>
      <c r="R97" s="1243"/>
      <c r="S97" s="1243"/>
      <c r="T97" s="1243"/>
      <c r="U97" s="1244"/>
      <c r="V97" s="1221"/>
    </row>
    <row r="98" spans="2:22" s="1225" customFormat="1" ht="23.5" x14ac:dyDescent="0.35">
      <c r="B98" s="1212"/>
      <c r="C98" s="1216" t="s">
        <v>934</v>
      </c>
      <c r="D98" s="1207">
        <v>0.15</v>
      </c>
      <c r="E98" s="1208">
        <v>0.19</v>
      </c>
      <c r="F98" s="1208">
        <v>0.09</v>
      </c>
      <c r="G98" s="1208">
        <v>0.09</v>
      </c>
      <c r="H98" s="1208">
        <v>0.28999999999999998</v>
      </c>
      <c r="I98" s="1208">
        <v>0.32</v>
      </c>
      <c r="J98" s="1208">
        <v>0.5</v>
      </c>
      <c r="K98" s="1208">
        <v>0.67</v>
      </c>
      <c r="L98" s="1208">
        <v>0.64</v>
      </c>
      <c r="M98" s="1208">
        <v>0.68</v>
      </c>
      <c r="N98" s="1242"/>
      <c r="O98" s="1243"/>
      <c r="P98" s="1243"/>
      <c r="Q98" s="1243"/>
      <c r="R98" s="1243"/>
      <c r="S98" s="1243"/>
      <c r="T98" s="1243"/>
      <c r="U98" s="1244"/>
      <c r="V98" s="1221"/>
    </row>
    <row r="99" spans="2:22" s="1225" customFormat="1" ht="23.5" x14ac:dyDescent="0.35">
      <c r="B99" s="1212"/>
      <c r="C99" s="1216" t="s">
        <v>935</v>
      </c>
      <c r="D99" s="1207">
        <v>0.21</v>
      </c>
      <c r="E99" s="1208">
        <v>0.26</v>
      </c>
      <c r="F99" s="1208">
        <v>0.14000000000000001</v>
      </c>
      <c r="G99" s="1208">
        <v>0.14000000000000001</v>
      </c>
      <c r="H99" s="1208">
        <v>0.37</v>
      </c>
      <c r="I99" s="1208">
        <v>0.41</v>
      </c>
      <c r="J99" s="1208">
        <v>0.59</v>
      </c>
      <c r="K99" s="1208">
        <v>0.76</v>
      </c>
      <c r="L99" s="1208">
        <v>0.73</v>
      </c>
      <c r="M99" s="1208">
        <v>0.74</v>
      </c>
      <c r="N99" s="1242"/>
      <c r="O99" s="1243"/>
      <c r="P99" s="1243"/>
      <c r="Q99" s="1243"/>
      <c r="R99" s="1243"/>
      <c r="S99" s="1243"/>
      <c r="T99" s="1243"/>
      <c r="U99" s="1244"/>
      <c r="V99" s="1221"/>
    </row>
    <row r="100" spans="2:22" s="1225" customFormat="1" ht="23.5" x14ac:dyDescent="0.35">
      <c r="B100" s="1212"/>
      <c r="C100" s="1216" t="s">
        <v>936</v>
      </c>
      <c r="D100" s="1207">
        <v>0.31</v>
      </c>
      <c r="E100" s="1208">
        <v>0.42</v>
      </c>
      <c r="F100" s="1208">
        <v>0.21</v>
      </c>
      <c r="G100" s="1208">
        <v>0.2</v>
      </c>
      <c r="H100" s="1208">
        <v>0.55000000000000004</v>
      </c>
      <c r="I100" s="1208">
        <v>0.64</v>
      </c>
      <c r="J100" s="1208">
        <v>0.73</v>
      </c>
      <c r="K100" s="1208">
        <v>0.8</v>
      </c>
      <c r="L100" s="1208">
        <v>0.8</v>
      </c>
      <c r="M100" s="1208">
        <v>0.8</v>
      </c>
      <c r="N100" s="1245"/>
      <c r="O100" s="1246"/>
      <c r="P100" s="1246"/>
      <c r="Q100" s="1246"/>
      <c r="R100" s="1246"/>
      <c r="S100" s="1246"/>
      <c r="T100" s="1246"/>
      <c r="U100" s="1247"/>
      <c r="V100" s="1221"/>
    </row>
    <row r="101" spans="2:22" s="1225" customFormat="1" ht="82.5" customHeight="1" x14ac:dyDescent="0.35">
      <c r="B101" s="1212" t="s">
        <v>937</v>
      </c>
      <c r="C101" s="1233"/>
      <c r="D101" s="1207">
        <v>0.6</v>
      </c>
      <c r="E101" s="1208">
        <v>0.56999999999999995</v>
      </c>
      <c r="F101" s="1208">
        <v>0.5</v>
      </c>
      <c r="G101" s="1208">
        <v>0.49</v>
      </c>
      <c r="H101" s="1208">
        <v>0.73</v>
      </c>
      <c r="I101" s="1208">
        <v>0.76</v>
      </c>
      <c r="J101" s="1208">
        <v>0.76</v>
      </c>
      <c r="K101" s="1208">
        <v>0.8</v>
      </c>
      <c r="L101" s="1208">
        <v>0.8</v>
      </c>
      <c r="M101" s="1208">
        <v>0.8</v>
      </c>
      <c r="N101" s="1213" t="s">
        <v>968</v>
      </c>
      <c r="O101" s="1213"/>
      <c r="P101" s="1213"/>
      <c r="Q101" s="1213"/>
      <c r="R101" s="1213"/>
      <c r="S101" s="1213"/>
      <c r="T101" s="1213"/>
      <c r="U101" s="1214"/>
      <c r="V101" s="1221"/>
    </row>
    <row r="102" spans="2:22" s="1225" customFormat="1" ht="15.5" customHeight="1" x14ac:dyDescent="0.35">
      <c r="B102" s="1212" t="s">
        <v>938</v>
      </c>
      <c r="C102" s="1213" t="s">
        <v>939</v>
      </c>
      <c r="D102" s="1209">
        <v>0.01</v>
      </c>
      <c r="E102" s="1209"/>
      <c r="F102" s="1209"/>
      <c r="G102" s="1209"/>
      <c r="H102" s="1209"/>
      <c r="I102" s="1209"/>
      <c r="J102" s="1209"/>
      <c r="K102" s="1209"/>
      <c r="L102" s="1209"/>
      <c r="M102" s="1209"/>
      <c r="N102" s="1239" t="s">
        <v>969</v>
      </c>
      <c r="O102" s="1240"/>
      <c r="P102" s="1240"/>
      <c r="Q102" s="1240"/>
      <c r="R102" s="1240"/>
      <c r="S102" s="1240"/>
      <c r="T102" s="1240"/>
      <c r="U102" s="1241"/>
      <c r="V102" s="1221"/>
    </row>
    <row r="103" spans="2:22" s="1225" customFormat="1" x14ac:dyDescent="0.35">
      <c r="B103" s="1226"/>
      <c r="C103" s="1213"/>
      <c r="D103" s="1209"/>
      <c r="E103" s="1209"/>
      <c r="F103" s="1209"/>
      <c r="G103" s="1209"/>
      <c r="H103" s="1209"/>
      <c r="I103" s="1209"/>
      <c r="J103" s="1209"/>
      <c r="K103" s="1209"/>
      <c r="L103" s="1209"/>
      <c r="M103" s="1209"/>
      <c r="N103" s="1242"/>
      <c r="O103" s="1243"/>
      <c r="P103" s="1243"/>
      <c r="Q103" s="1243"/>
      <c r="R103" s="1243"/>
      <c r="S103" s="1243"/>
      <c r="T103" s="1243"/>
      <c r="U103" s="1244"/>
      <c r="V103" s="1200"/>
    </row>
    <row r="104" spans="2:22" s="1225" customFormat="1" x14ac:dyDescent="0.35">
      <c r="B104" s="1226"/>
      <c r="C104" s="1213"/>
      <c r="D104" s="1209"/>
      <c r="E104" s="1209"/>
      <c r="F104" s="1209"/>
      <c r="G104" s="1209"/>
      <c r="H104" s="1209"/>
      <c r="I104" s="1209"/>
      <c r="J104" s="1209"/>
      <c r="K104" s="1209"/>
      <c r="L104" s="1209"/>
      <c r="M104" s="1209"/>
      <c r="N104" s="1242"/>
      <c r="O104" s="1243"/>
      <c r="P104" s="1243"/>
      <c r="Q104" s="1243"/>
      <c r="R104" s="1243"/>
      <c r="S104" s="1243"/>
      <c r="T104" s="1243"/>
      <c r="U104" s="1244"/>
      <c r="V104" s="1200"/>
    </row>
    <row r="105" spans="2:22" s="1225" customFormat="1" x14ac:dyDescent="0.35">
      <c r="B105" s="1226"/>
      <c r="C105" s="1215" t="s">
        <v>940</v>
      </c>
      <c r="D105" s="1209"/>
      <c r="E105" s="1209"/>
      <c r="F105" s="1209"/>
      <c r="G105" s="1209"/>
      <c r="H105" s="1209"/>
      <c r="I105" s="1209"/>
      <c r="J105" s="1209"/>
      <c r="K105" s="1209"/>
      <c r="L105" s="1209"/>
      <c r="M105" s="1209"/>
      <c r="N105" s="1242"/>
      <c r="O105" s="1243"/>
      <c r="P105" s="1243"/>
      <c r="Q105" s="1243"/>
      <c r="R105" s="1243"/>
      <c r="S105" s="1243"/>
      <c r="T105" s="1243"/>
      <c r="U105" s="1244"/>
      <c r="V105" s="1200"/>
    </row>
    <row r="106" spans="2:22" s="1225" customFormat="1" x14ac:dyDescent="0.35">
      <c r="B106" s="1226"/>
      <c r="C106" s="1215"/>
      <c r="D106" s="1209"/>
      <c r="E106" s="1209"/>
      <c r="F106" s="1209"/>
      <c r="G106" s="1209"/>
      <c r="H106" s="1209"/>
      <c r="I106" s="1209"/>
      <c r="J106" s="1209"/>
      <c r="K106" s="1209"/>
      <c r="L106" s="1209"/>
      <c r="M106" s="1209"/>
      <c r="N106" s="1242"/>
      <c r="O106" s="1243"/>
      <c r="P106" s="1243"/>
      <c r="Q106" s="1243"/>
      <c r="R106" s="1243"/>
      <c r="S106" s="1243"/>
      <c r="T106" s="1243"/>
      <c r="U106" s="1244"/>
      <c r="V106" s="1200"/>
    </row>
    <row r="107" spans="2:22" s="1225" customFormat="1" ht="46" x14ac:dyDescent="0.35">
      <c r="B107" s="1226"/>
      <c r="C107" s="1216" t="s">
        <v>941</v>
      </c>
      <c r="D107" s="1209">
        <v>1.4E-2</v>
      </c>
      <c r="E107" s="1209"/>
      <c r="F107" s="1209"/>
      <c r="G107" s="1209"/>
      <c r="H107" s="1209"/>
      <c r="I107" s="1209"/>
      <c r="J107" s="1209"/>
      <c r="K107" s="1209"/>
      <c r="L107" s="1209"/>
      <c r="M107" s="1209"/>
      <c r="N107" s="1242"/>
      <c r="O107" s="1243"/>
      <c r="P107" s="1243"/>
      <c r="Q107" s="1243"/>
      <c r="R107" s="1243"/>
      <c r="S107" s="1243"/>
      <c r="T107" s="1243"/>
      <c r="U107" s="1244"/>
      <c r="V107" s="1200"/>
    </row>
    <row r="108" spans="2:22" s="1225" customFormat="1" ht="36" x14ac:dyDescent="0.35">
      <c r="B108" s="1226"/>
      <c r="C108" s="1227" t="s">
        <v>942</v>
      </c>
      <c r="D108" s="1209"/>
      <c r="E108" s="1209"/>
      <c r="F108" s="1209"/>
      <c r="G108" s="1209"/>
      <c r="H108" s="1209"/>
      <c r="I108" s="1209"/>
      <c r="J108" s="1209"/>
      <c r="K108" s="1209"/>
      <c r="L108" s="1209"/>
      <c r="M108" s="1209"/>
      <c r="N108" s="1242"/>
      <c r="O108" s="1243"/>
      <c r="P108" s="1243"/>
      <c r="Q108" s="1243"/>
      <c r="R108" s="1243"/>
      <c r="S108" s="1243"/>
      <c r="T108" s="1243"/>
      <c r="U108" s="1244"/>
      <c r="V108" s="1200"/>
    </row>
    <row r="109" spans="2:22" s="1225" customFormat="1" ht="23" x14ac:dyDescent="0.35">
      <c r="B109" s="1226"/>
      <c r="C109" s="1216" t="s">
        <v>943</v>
      </c>
      <c r="D109" s="1210">
        <v>3.5499999999999997E-2</v>
      </c>
      <c r="E109" s="1210"/>
      <c r="F109" s="1210"/>
      <c r="G109" s="1210"/>
      <c r="H109" s="1210">
        <v>4.3799999999999999E-2</v>
      </c>
      <c r="I109" s="1210"/>
      <c r="J109" s="1210">
        <v>4.5900000000000003E-2</v>
      </c>
      <c r="K109" s="1210"/>
      <c r="L109" s="1210"/>
      <c r="M109" s="1210"/>
      <c r="N109" s="1242"/>
      <c r="O109" s="1243"/>
      <c r="P109" s="1243"/>
      <c r="Q109" s="1243"/>
      <c r="R109" s="1243"/>
      <c r="S109" s="1243"/>
      <c r="T109" s="1243"/>
      <c r="U109" s="1244"/>
      <c r="V109" s="1200"/>
    </row>
    <row r="110" spans="2:22" s="1225" customFormat="1" x14ac:dyDescent="0.35">
      <c r="B110" s="1226"/>
      <c r="C110" s="1215" t="s">
        <v>944</v>
      </c>
      <c r="D110" s="1210"/>
      <c r="E110" s="1210"/>
      <c r="F110" s="1210"/>
      <c r="G110" s="1210"/>
      <c r="H110" s="1210"/>
      <c r="I110" s="1210"/>
      <c r="J110" s="1210"/>
      <c r="K110" s="1210"/>
      <c r="L110" s="1210"/>
      <c r="M110" s="1210"/>
      <c r="N110" s="1242"/>
      <c r="O110" s="1243"/>
      <c r="P110" s="1243"/>
      <c r="Q110" s="1243"/>
      <c r="R110" s="1243"/>
      <c r="S110" s="1243"/>
      <c r="T110" s="1243"/>
      <c r="U110" s="1244"/>
      <c r="V110" s="1200"/>
    </row>
    <row r="111" spans="2:22" s="1225" customFormat="1" x14ac:dyDescent="0.35">
      <c r="B111" s="1226"/>
      <c r="C111" s="1215"/>
      <c r="D111" s="1210"/>
      <c r="E111" s="1210"/>
      <c r="F111" s="1210"/>
      <c r="G111" s="1210"/>
      <c r="H111" s="1210"/>
      <c r="I111" s="1210"/>
      <c r="J111" s="1210"/>
      <c r="K111" s="1210"/>
      <c r="L111" s="1210"/>
      <c r="M111" s="1210"/>
      <c r="N111" s="1242"/>
      <c r="O111" s="1243"/>
      <c r="P111" s="1243"/>
      <c r="Q111" s="1243"/>
      <c r="R111" s="1243"/>
      <c r="S111" s="1243"/>
      <c r="T111" s="1243"/>
      <c r="U111" s="1244"/>
      <c r="V111" s="1200"/>
    </row>
    <row r="112" spans="2:22" s="1225" customFormat="1" ht="34.5" x14ac:dyDescent="0.35">
      <c r="B112" s="1226"/>
      <c r="C112" s="1216" t="s">
        <v>945</v>
      </c>
      <c r="D112" s="1210">
        <v>9.5899999999999999E-2</v>
      </c>
      <c r="E112" s="1210"/>
      <c r="F112" s="1210"/>
      <c r="G112" s="1210"/>
      <c r="H112" s="1210"/>
      <c r="I112" s="1210"/>
      <c r="J112" s="1210"/>
      <c r="K112" s="1210"/>
      <c r="L112" s="1210"/>
      <c r="M112" s="1210"/>
      <c r="N112" s="1242"/>
      <c r="O112" s="1243"/>
      <c r="P112" s="1243"/>
      <c r="Q112" s="1243"/>
      <c r="R112" s="1243"/>
      <c r="S112" s="1243"/>
      <c r="T112" s="1243"/>
      <c r="U112" s="1244"/>
      <c r="V112" s="1200"/>
    </row>
    <row r="113" spans="2:22" s="1225" customFormat="1" x14ac:dyDescent="0.35">
      <c r="B113" s="1226"/>
      <c r="C113" s="1215" t="s">
        <v>946</v>
      </c>
      <c r="D113" s="1210"/>
      <c r="E113" s="1210"/>
      <c r="F113" s="1210"/>
      <c r="G113" s="1210"/>
      <c r="H113" s="1210"/>
      <c r="I113" s="1210"/>
      <c r="J113" s="1210"/>
      <c r="K113" s="1210"/>
      <c r="L113" s="1210"/>
      <c r="M113" s="1210"/>
      <c r="N113" s="1242"/>
      <c r="O113" s="1243"/>
      <c r="P113" s="1243"/>
      <c r="Q113" s="1243"/>
      <c r="R113" s="1243"/>
      <c r="S113" s="1243"/>
      <c r="T113" s="1243"/>
      <c r="U113" s="1244"/>
      <c r="V113" s="1200"/>
    </row>
    <row r="114" spans="2:22" s="1225" customFormat="1" x14ac:dyDescent="0.35">
      <c r="B114" s="1226"/>
      <c r="C114" s="1215"/>
      <c r="D114" s="1210"/>
      <c r="E114" s="1210"/>
      <c r="F114" s="1210"/>
      <c r="G114" s="1210"/>
      <c r="H114" s="1210"/>
      <c r="I114" s="1210"/>
      <c r="J114" s="1210"/>
      <c r="K114" s="1210"/>
      <c r="L114" s="1210"/>
      <c r="M114" s="1210"/>
      <c r="N114" s="1242"/>
      <c r="O114" s="1243"/>
      <c r="P114" s="1243"/>
      <c r="Q114" s="1243"/>
      <c r="R114" s="1243"/>
      <c r="S114" s="1243"/>
      <c r="T114" s="1243"/>
      <c r="U114" s="1244"/>
      <c r="V114" s="1200"/>
    </row>
    <row r="115" spans="2:22" s="1225" customFormat="1" ht="34.5" x14ac:dyDescent="0.35">
      <c r="B115" s="1226"/>
      <c r="C115" s="1216" t="s">
        <v>947</v>
      </c>
      <c r="D115" s="1210">
        <v>0.1085</v>
      </c>
      <c r="E115" s="1210"/>
      <c r="F115" s="1210"/>
      <c r="G115" s="1210"/>
      <c r="H115" s="1210"/>
      <c r="I115" s="1210"/>
      <c r="J115" s="1210"/>
      <c r="K115" s="1210"/>
      <c r="L115" s="1210"/>
      <c r="M115" s="1210"/>
      <c r="N115" s="1242"/>
      <c r="O115" s="1243"/>
      <c r="P115" s="1243"/>
      <c r="Q115" s="1243"/>
      <c r="R115" s="1243"/>
      <c r="S115" s="1243"/>
      <c r="T115" s="1243"/>
      <c r="U115" s="1244"/>
      <c r="V115" s="1200"/>
    </row>
    <row r="116" spans="2:22" s="1225" customFormat="1" x14ac:dyDescent="0.35">
      <c r="B116" s="1226"/>
      <c r="C116" s="1215" t="s">
        <v>948</v>
      </c>
      <c r="D116" s="1210"/>
      <c r="E116" s="1210"/>
      <c r="F116" s="1210"/>
      <c r="G116" s="1210"/>
      <c r="H116" s="1210"/>
      <c r="I116" s="1210"/>
      <c r="J116" s="1210"/>
      <c r="K116" s="1210"/>
      <c r="L116" s="1210"/>
      <c r="M116" s="1210"/>
      <c r="N116" s="1242"/>
      <c r="O116" s="1243"/>
      <c r="P116" s="1243"/>
      <c r="Q116" s="1243"/>
      <c r="R116" s="1243"/>
      <c r="S116" s="1243"/>
      <c r="T116" s="1243"/>
      <c r="U116" s="1244"/>
      <c r="V116" s="1200"/>
    </row>
    <row r="117" spans="2:22" s="1225" customFormat="1" x14ac:dyDescent="0.35">
      <c r="B117" s="1226"/>
      <c r="C117" s="1215"/>
      <c r="D117" s="1210"/>
      <c r="E117" s="1210"/>
      <c r="F117" s="1210"/>
      <c r="G117" s="1210"/>
      <c r="H117" s="1210"/>
      <c r="I117" s="1210"/>
      <c r="J117" s="1210"/>
      <c r="K117" s="1210"/>
      <c r="L117" s="1210"/>
      <c r="M117" s="1210"/>
      <c r="N117" s="1242"/>
      <c r="O117" s="1243"/>
      <c r="P117" s="1243"/>
      <c r="Q117" s="1243"/>
      <c r="R117" s="1243"/>
      <c r="S117" s="1243"/>
      <c r="T117" s="1243"/>
      <c r="U117" s="1244"/>
      <c r="V117" s="1200"/>
    </row>
    <row r="118" spans="2:22" s="1225" customFormat="1" ht="23" x14ac:dyDescent="0.35">
      <c r="B118" s="1226"/>
      <c r="C118" s="1216" t="s">
        <v>949</v>
      </c>
      <c r="D118" s="1210">
        <v>0.12139999999999999</v>
      </c>
      <c r="E118" s="1210"/>
      <c r="F118" s="1210"/>
      <c r="G118" s="1210"/>
      <c r="H118" s="1210">
        <v>0.12970000000000001</v>
      </c>
      <c r="I118" s="1210"/>
      <c r="J118" s="1210">
        <v>0.13170000000000001</v>
      </c>
      <c r="K118" s="1210"/>
      <c r="L118" s="1210"/>
      <c r="M118" s="1210"/>
      <c r="N118" s="1242"/>
      <c r="O118" s="1243"/>
      <c r="P118" s="1243"/>
      <c r="Q118" s="1243"/>
      <c r="R118" s="1243"/>
      <c r="S118" s="1243"/>
      <c r="T118" s="1243"/>
      <c r="U118" s="1244"/>
      <c r="V118" s="1200"/>
    </row>
    <row r="119" spans="2:22" s="1225" customFormat="1" x14ac:dyDescent="0.35">
      <c r="B119" s="1226"/>
      <c r="C119" s="1215" t="s">
        <v>950</v>
      </c>
      <c r="D119" s="1210"/>
      <c r="E119" s="1210"/>
      <c r="F119" s="1210"/>
      <c r="G119" s="1210"/>
      <c r="H119" s="1210"/>
      <c r="I119" s="1210"/>
      <c r="J119" s="1210"/>
      <c r="K119" s="1210"/>
      <c r="L119" s="1210"/>
      <c r="M119" s="1210"/>
      <c r="N119" s="1242"/>
      <c r="O119" s="1243"/>
      <c r="P119" s="1243"/>
      <c r="Q119" s="1243"/>
      <c r="R119" s="1243"/>
      <c r="S119" s="1243"/>
      <c r="T119" s="1243"/>
      <c r="U119" s="1244"/>
      <c r="V119" s="1200"/>
    </row>
    <row r="120" spans="2:22" s="1225" customFormat="1" ht="16" customHeight="1" x14ac:dyDescent="0.35">
      <c r="B120" s="1226"/>
      <c r="C120" s="1215"/>
      <c r="D120" s="1210"/>
      <c r="E120" s="1210"/>
      <c r="F120" s="1210"/>
      <c r="G120" s="1210"/>
      <c r="H120" s="1210"/>
      <c r="I120" s="1210"/>
      <c r="J120" s="1210"/>
      <c r="K120" s="1210"/>
      <c r="L120" s="1210"/>
      <c r="M120" s="1210"/>
      <c r="N120" s="1245"/>
      <c r="O120" s="1246"/>
      <c r="P120" s="1246"/>
      <c r="Q120" s="1246"/>
      <c r="R120" s="1246"/>
      <c r="S120" s="1246"/>
      <c r="T120" s="1246"/>
      <c r="U120" s="1247"/>
      <c r="V120" s="1200"/>
    </row>
    <row r="121" spans="2:22" s="1225" customFormat="1" ht="42" customHeight="1" x14ac:dyDescent="0.35">
      <c r="B121" s="1212" t="s">
        <v>951</v>
      </c>
      <c r="C121" s="1233"/>
      <c r="D121" s="1210">
        <v>0.1</v>
      </c>
      <c r="E121" s="1210"/>
      <c r="F121" s="1210"/>
      <c r="G121" s="1210"/>
      <c r="H121" s="1210"/>
      <c r="I121" s="1210"/>
      <c r="J121" s="1210"/>
      <c r="K121" s="1210"/>
      <c r="L121" s="1210"/>
      <c r="M121" s="1210"/>
      <c r="N121" s="1213" t="s">
        <v>970</v>
      </c>
      <c r="O121" s="1213"/>
      <c r="P121" s="1213"/>
      <c r="Q121" s="1213"/>
      <c r="R121" s="1213"/>
      <c r="S121" s="1213"/>
      <c r="T121" s="1213"/>
      <c r="U121" s="1214"/>
      <c r="V121" s="1200"/>
    </row>
    <row r="122" spans="2:22" s="1225" customFormat="1" ht="61.5" customHeight="1" x14ac:dyDescent="0.35">
      <c r="B122" s="1212" t="s">
        <v>952</v>
      </c>
      <c r="C122" s="1216" t="s">
        <v>953</v>
      </c>
      <c r="D122" s="1210">
        <v>2.75E-2</v>
      </c>
      <c r="E122" s="1210"/>
      <c r="F122" s="1210"/>
      <c r="G122" s="1210"/>
      <c r="H122" s="1210">
        <v>6.5000000000000002E-2</v>
      </c>
      <c r="I122" s="1210"/>
      <c r="J122" s="1210">
        <v>0.18</v>
      </c>
      <c r="K122" s="1210"/>
      <c r="L122" s="1210"/>
      <c r="M122" s="1210"/>
      <c r="N122" s="1213" t="s">
        <v>971</v>
      </c>
      <c r="O122" s="1213"/>
      <c r="P122" s="1213"/>
      <c r="Q122" s="1213"/>
      <c r="R122" s="1213"/>
      <c r="S122" s="1213"/>
      <c r="T122" s="1213"/>
      <c r="U122" s="1214"/>
      <c r="V122" s="1200"/>
    </row>
    <row r="123" spans="2:22" s="1225" customFormat="1" ht="161" customHeight="1" x14ac:dyDescent="0.35">
      <c r="B123" s="1212"/>
      <c r="C123" s="1235" t="s">
        <v>954</v>
      </c>
      <c r="D123" s="1208">
        <v>0.21</v>
      </c>
      <c r="E123" s="1208">
        <v>0.26</v>
      </c>
      <c r="F123" s="1208">
        <v>0.14000000000000001</v>
      </c>
      <c r="G123" s="1208">
        <v>0.14000000000000001</v>
      </c>
      <c r="H123" s="1208">
        <v>0.37</v>
      </c>
      <c r="I123" s="1208">
        <v>0.41</v>
      </c>
      <c r="J123" s="1208">
        <v>0.59</v>
      </c>
      <c r="K123" s="1208">
        <v>0.76</v>
      </c>
      <c r="L123" s="1208">
        <v>0.73</v>
      </c>
      <c r="M123" s="1208">
        <v>0.74</v>
      </c>
      <c r="N123" s="1213" t="s">
        <v>972</v>
      </c>
      <c r="O123" s="1213"/>
      <c r="P123" s="1213"/>
      <c r="Q123" s="1213"/>
      <c r="R123" s="1213"/>
      <c r="S123" s="1213"/>
      <c r="T123" s="1213"/>
      <c r="U123" s="1214"/>
      <c r="V123" s="1200"/>
    </row>
    <row r="124" spans="2:22" s="1225" customFormat="1" ht="54" customHeight="1" x14ac:dyDescent="0.35">
      <c r="B124" s="1212" t="s">
        <v>955</v>
      </c>
      <c r="C124" s="1233"/>
      <c r="D124" s="1210">
        <v>5.0000000000000001E-3</v>
      </c>
      <c r="E124" s="1210"/>
      <c r="F124" s="1210"/>
      <c r="G124" s="1210"/>
      <c r="H124" s="1210"/>
      <c r="I124" s="1210"/>
      <c r="J124" s="1210"/>
      <c r="K124" s="1210"/>
      <c r="L124" s="1210"/>
      <c r="M124" s="1210"/>
      <c r="N124" s="1213" t="s">
        <v>973</v>
      </c>
      <c r="O124" s="1213"/>
      <c r="P124" s="1213"/>
      <c r="Q124" s="1213"/>
      <c r="R124" s="1213"/>
      <c r="S124" s="1213"/>
      <c r="T124" s="1213"/>
      <c r="U124" s="1214"/>
      <c r="V124" s="1200"/>
    </row>
    <row r="125" spans="2:22" s="1225" customFormat="1" ht="146" customHeight="1" x14ac:dyDescent="0.35">
      <c r="B125" s="1212" t="s">
        <v>956</v>
      </c>
      <c r="C125" s="1233"/>
      <c r="D125" s="1210">
        <v>0.01</v>
      </c>
      <c r="E125" s="1210"/>
      <c r="F125" s="1210"/>
      <c r="G125" s="1210"/>
      <c r="H125" s="1210">
        <v>0.02</v>
      </c>
      <c r="I125" s="1210"/>
      <c r="J125" s="1210">
        <v>2.5000000000000001E-2</v>
      </c>
      <c r="K125" s="1210"/>
      <c r="L125" s="1210"/>
      <c r="M125" s="1210"/>
      <c r="N125" s="1213" t="s">
        <v>974</v>
      </c>
      <c r="O125" s="1213"/>
      <c r="P125" s="1213"/>
      <c r="Q125" s="1213"/>
      <c r="R125" s="1213"/>
      <c r="S125" s="1213"/>
      <c r="T125" s="1213"/>
      <c r="U125" s="1214"/>
      <c r="V125" s="1200"/>
    </row>
    <row r="126" spans="2:22" s="1225" customFormat="1" ht="49" customHeight="1" x14ac:dyDescent="0.35">
      <c r="B126" s="1212" t="s">
        <v>957</v>
      </c>
      <c r="C126" s="1233"/>
      <c r="D126" s="1210">
        <v>5.0000000000000001E-3</v>
      </c>
      <c r="E126" s="1210"/>
      <c r="F126" s="1210"/>
      <c r="G126" s="1210"/>
      <c r="H126" s="1210">
        <v>0.01</v>
      </c>
      <c r="I126" s="1210"/>
      <c r="J126" s="1210">
        <v>1.4999999999999999E-2</v>
      </c>
      <c r="K126" s="1210"/>
      <c r="L126" s="1210"/>
      <c r="M126" s="1210"/>
      <c r="N126" s="1213" t="s">
        <v>975</v>
      </c>
      <c r="O126" s="1213"/>
      <c r="P126" s="1213"/>
      <c r="Q126" s="1213"/>
      <c r="R126" s="1213"/>
      <c r="S126" s="1213"/>
      <c r="T126" s="1213"/>
      <c r="U126" s="1214"/>
      <c r="V126" s="1200"/>
    </row>
    <row r="127" spans="2:22" s="1225" customFormat="1" ht="111" customHeight="1" thickBot="1" x14ac:dyDescent="0.4">
      <c r="B127" s="1228" t="s">
        <v>958</v>
      </c>
      <c r="C127" s="1217"/>
      <c r="D127" s="1211">
        <v>0.01</v>
      </c>
      <c r="E127" s="1211"/>
      <c r="F127" s="1211"/>
      <c r="G127" s="1211"/>
      <c r="H127" s="1211">
        <v>0.02</v>
      </c>
      <c r="I127" s="1211"/>
      <c r="J127" s="1211">
        <v>2.5000000000000001E-2</v>
      </c>
      <c r="K127" s="1211"/>
      <c r="L127" s="1211"/>
      <c r="M127" s="1211"/>
      <c r="N127" s="1217" t="s">
        <v>976</v>
      </c>
      <c r="O127" s="1217"/>
      <c r="P127" s="1217"/>
      <c r="Q127" s="1217"/>
      <c r="R127" s="1217"/>
      <c r="S127" s="1217"/>
      <c r="T127" s="1217"/>
      <c r="U127" s="1218"/>
      <c r="V127" s="1200"/>
    </row>
    <row r="128" spans="2:22" s="110" customFormat="1" x14ac:dyDescent="0.35">
      <c r="B128" s="1198"/>
      <c r="C128" s="1199"/>
      <c r="D128" s="1199"/>
      <c r="E128" s="1199"/>
      <c r="F128" s="1199"/>
      <c r="G128" s="1199"/>
      <c r="H128" s="1199"/>
      <c r="I128" s="1199"/>
      <c r="J128" s="1199"/>
      <c r="K128" s="1199"/>
      <c r="L128" s="1199"/>
      <c r="M128" s="1199"/>
      <c r="N128" s="1199"/>
      <c r="O128" s="1199"/>
      <c r="P128" s="1199"/>
      <c r="Q128" s="1199"/>
      <c r="R128" s="1199"/>
      <c r="S128" s="1199"/>
      <c r="T128" s="1199"/>
      <c r="U128" s="1199"/>
      <c r="V128" s="1200"/>
    </row>
    <row r="129" spans="2:23" s="110" customFormat="1" ht="16" customHeight="1" x14ac:dyDescent="0.35">
      <c r="B129" s="1201" t="s">
        <v>621</v>
      </c>
      <c r="C129" s="1201"/>
      <c r="D129" s="1201"/>
      <c r="E129" s="1201"/>
      <c r="F129" s="1201"/>
      <c r="G129" s="1201"/>
      <c r="H129" s="1201"/>
      <c r="I129" s="1201"/>
      <c r="J129" s="1201"/>
      <c r="K129" s="1201"/>
      <c r="L129" s="1201"/>
      <c r="M129" s="1201"/>
      <c r="N129" s="1201"/>
      <c r="O129" s="1201"/>
      <c r="P129" s="1201"/>
      <c r="Q129" s="1201"/>
      <c r="R129" s="1201"/>
      <c r="S129" s="1201"/>
      <c r="T129" s="1201"/>
      <c r="U129" s="1201"/>
      <c r="V129" s="1201"/>
    </row>
    <row r="130" spans="2:23" ht="13" x14ac:dyDescent="0.3">
      <c r="B130" s="9" t="s">
        <v>622</v>
      </c>
    </row>
    <row r="131" spans="2:23" ht="13" x14ac:dyDescent="0.25">
      <c r="B131" s="101"/>
      <c r="C131" s="102"/>
      <c r="D131" s="102"/>
    </row>
    <row r="132" spans="2:23" ht="15.5" x14ac:dyDescent="0.3">
      <c r="B132" s="103" t="s">
        <v>623</v>
      </c>
      <c r="C132" s="104"/>
      <c r="D132" s="104"/>
      <c r="E132" s="9"/>
      <c r="F132" s="9"/>
      <c r="G132" s="9"/>
      <c r="H132" s="9"/>
      <c r="I132" s="9"/>
      <c r="J132" s="9"/>
      <c r="K132" s="9"/>
      <c r="L132" s="9"/>
      <c r="M132" s="9"/>
      <c r="N132" s="9"/>
      <c r="O132" s="9"/>
      <c r="P132" s="9"/>
      <c r="Q132" s="9"/>
      <c r="R132" s="9"/>
      <c r="S132" s="9"/>
      <c r="T132" s="9"/>
      <c r="U132" s="9"/>
      <c r="V132" s="9"/>
      <c r="W132" s="20"/>
    </row>
    <row r="133" spans="2:23" ht="13.5" thickBot="1" x14ac:dyDescent="0.35">
      <c r="B133" s="100"/>
      <c r="H133" s="9"/>
      <c r="I133" s="9"/>
      <c r="J133" s="9"/>
      <c r="K133" s="9"/>
      <c r="L133" s="9"/>
      <c r="M133" s="9"/>
      <c r="N133" s="9"/>
      <c r="O133" s="9"/>
      <c r="P133" s="9"/>
      <c r="Q133" s="9"/>
      <c r="R133" s="9"/>
      <c r="S133" s="9"/>
      <c r="T133" s="9"/>
      <c r="U133" s="9"/>
      <c r="V133" s="9"/>
      <c r="W133" s="20"/>
    </row>
    <row r="134" spans="2:23" s="107" customFormat="1" ht="40.5" customHeight="1" x14ac:dyDescent="0.35">
      <c r="B134" s="1163" t="s">
        <v>624</v>
      </c>
      <c r="C134" s="1164"/>
      <c r="D134" s="1164"/>
      <c r="E134" s="529" t="s">
        <v>625</v>
      </c>
    </row>
    <row r="135" spans="2:23" s="107" customFormat="1" ht="11.15" customHeight="1" x14ac:dyDescent="0.35">
      <c r="B135" s="802" t="s">
        <v>626</v>
      </c>
      <c r="C135" s="366"/>
      <c r="D135" s="803"/>
      <c r="E135" s="922"/>
    </row>
    <row r="136" spans="2:23" s="107" customFormat="1" ht="12" customHeight="1" x14ac:dyDescent="0.35">
      <c r="B136" s="804" t="s">
        <v>237</v>
      </c>
      <c r="C136" s="364"/>
      <c r="D136" s="805"/>
      <c r="E136" s="923">
        <v>73.3</v>
      </c>
    </row>
    <row r="137" spans="2:23" s="107" customFormat="1" ht="12" customHeight="1" x14ac:dyDescent="0.35">
      <c r="B137" s="530" t="s">
        <v>239</v>
      </c>
      <c r="C137" s="363"/>
      <c r="D137" s="360"/>
      <c r="E137" s="923">
        <v>64.2</v>
      </c>
    </row>
    <row r="138" spans="2:23" s="107" customFormat="1" ht="12" customHeight="1" x14ac:dyDescent="0.35">
      <c r="B138" s="804" t="s">
        <v>241</v>
      </c>
      <c r="C138" s="364"/>
      <c r="D138" s="805"/>
      <c r="E138" s="923">
        <v>69.3</v>
      </c>
    </row>
    <row r="139" spans="2:23" s="107" customFormat="1" ht="12" customHeight="1" x14ac:dyDescent="0.35">
      <c r="B139" s="804" t="s">
        <v>243</v>
      </c>
      <c r="C139" s="364"/>
      <c r="D139" s="805"/>
      <c r="E139" s="923">
        <v>71.900000000000006</v>
      </c>
    </row>
    <row r="140" spans="2:23" s="107" customFormat="1" ht="12" customHeight="1" x14ac:dyDescent="0.35">
      <c r="B140" s="804" t="s">
        <v>245</v>
      </c>
      <c r="C140" s="364"/>
      <c r="D140" s="805"/>
      <c r="E140" s="923">
        <v>74.099999999999994</v>
      </c>
    </row>
    <row r="141" spans="2:23" s="107" customFormat="1" ht="12" customHeight="1" x14ac:dyDescent="0.35">
      <c r="B141" s="804" t="s">
        <v>250</v>
      </c>
      <c r="C141" s="364"/>
      <c r="D141" s="805"/>
      <c r="E141" s="923">
        <v>77.400000000000006</v>
      </c>
    </row>
    <row r="142" spans="2:23" s="107" customFormat="1" ht="12" customHeight="1" x14ac:dyDescent="0.35">
      <c r="B142" s="804" t="s">
        <v>252</v>
      </c>
      <c r="C142" s="364"/>
      <c r="D142" s="805"/>
      <c r="E142" s="923">
        <v>63.1</v>
      </c>
    </row>
    <row r="143" spans="2:23" s="107" customFormat="1" ht="12" customHeight="1" x14ac:dyDescent="0.35">
      <c r="B143" s="804" t="s">
        <v>254</v>
      </c>
      <c r="C143" s="364"/>
      <c r="D143" s="805"/>
      <c r="E143" s="923">
        <v>73.3</v>
      </c>
    </row>
    <row r="144" spans="2:23" s="107" customFormat="1" ht="12" customHeight="1" x14ac:dyDescent="0.35">
      <c r="B144" s="804" t="s">
        <v>256</v>
      </c>
      <c r="C144" s="364"/>
      <c r="D144" s="805"/>
      <c r="E144" s="923">
        <v>73.3</v>
      </c>
    </row>
    <row r="145" spans="2:5" s="107" customFormat="1" ht="12" customHeight="1" x14ac:dyDescent="0.35">
      <c r="B145" s="804" t="s">
        <v>258</v>
      </c>
      <c r="C145" s="364"/>
      <c r="D145" s="805"/>
      <c r="E145" s="923">
        <v>97.5</v>
      </c>
    </row>
    <row r="146" spans="2:5" s="107" customFormat="1" ht="12" customHeight="1" x14ac:dyDescent="0.35">
      <c r="B146" s="804" t="s">
        <v>260</v>
      </c>
      <c r="C146" s="364"/>
      <c r="D146" s="805"/>
      <c r="E146" s="923">
        <v>94.6</v>
      </c>
    </row>
    <row r="147" spans="2:5" s="107" customFormat="1" ht="12" customHeight="1" x14ac:dyDescent="0.35">
      <c r="B147" s="804" t="s">
        <v>262</v>
      </c>
      <c r="C147" s="364"/>
      <c r="D147" s="805"/>
      <c r="E147" s="923">
        <v>94.6</v>
      </c>
    </row>
    <row r="148" spans="2:5" s="107" customFormat="1" ht="12" customHeight="1" x14ac:dyDescent="0.35">
      <c r="B148" s="804" t="s">
        <v>264</v>
      </c>
      <c r="C148" s="364"/>
      <c r="D148" s="805"/>
      <c r="E148" s="923">
        <v>96.1</v>
      </c>
    </row>
    <row r="149" spans="2:5" s="107" customFormat="1" ht="12" customHeight="1" x14ac:dyDescent="0.35">
      <c r="B149" s="804" t="s">
        <v>267</v>
      </c>
      <c r="C149" s="364"/>
      <c r="D149" s="805"/>
      <c r="E149" s="923">
        <v>56.1</v>
      </c>
    </row>
    <row r="150" spans="2:5" s="107" customFormat="1" ht="12" customHeight="1" x14ac:dyDescent="0.35">
      <c r="B150" s="804" t="s">
        <v>270</v>
      </c>
      <c r="C150" s="364"/>
      <c r="D150" s="805"/>
      <c r="E150" s="923">
        <v>73.3</v>
      </c>
    </row>
    <row r="151" spans="2:5" s="107" customFormat="1" ht="16.5" customHeight="1" x14ac:dyDescent="0.35">
      <c r="B151" s="355" t="s">
        <v>627</v>
      </c>
      <c r="C151" s="353"/>
      <c r="D151" s="353"/>
      <c r="E151" s="922"/>
    </row>
    <row r="152" spans="2:5" s="107" customFormat="1" ht="15.5" x14ac:dyDescent="0.35">
      <c r="B152" s="806" t="s">
        <v>238</v>
      </c>
      <c r="C152" s="365"/>
      <c r="D152" s="807"/>
      <c r="E152" s="924">
        <v>58.07</v>
      </c>
    </row>
    <row r="153" spans="2:5" s="107" customFormat="1" ht="15.5" x14ac:dyDescent="0.35">
      <c r="B153" s="806" t="s">
        <v>240</v>
      </c>
      <c r="C153" s="365"/>
      <c r="D153" s="807"/>
      <c r="E153" s="909">
        <v>66.819999999999993</v>
      </c>
    </row>
    <row r="154" spans="2:5" s="107" customFormat="1" ht="15.5" x14ac:dyDescent="0.35">
      <c r="B154" s="806" t="s">
        <v>242</v>
      </c>
      <c r="C154" s="365"/>
      <c r="D154" s="807"/>
      <c r="E154" s="909">
        <v>70.069999999999993</v>
      </c>
    </row>
    <row r="155" spans="2:5" s="107" customFormat="1" ht="15.5" x14ac:dyDescent="0.35">
      <c r="B155" s="806" t="s">
        <v>244</v>
      </c>
      <c r="C155" s="365"/>
      <c r="D155" s="807"/>
      <c r="E155" s="909">
        <v>71.069999999999993</v>
      </c>
    </row>
    <row r="156" spans="2:5" s="107" customFormat="1" ht="15.5" x14ac:dyDescent="0.35">
      <c r="B156" s="806" t="s">
        <v>246</v>
      </c>
      <c r="C156" s="365"/>
      <c r="D156" s="807"/>
      <c r="E156" s="909">
        <v>57.07</v>
      </c>
    </row>
    <row r="157" spans="2:5" s="107" customFormat="1" ht="15.5" x14ac:dyDescent="0.35">
      <c r="B157" s="806" t="s">
        <v>251</v>
      </c>
      <c r="C157" s="365"/>
      <c r="D157" s="807"/>
      <c r="E157" s="909">
        <v>60.82</v>
      </c>
    </row>
    <row r="158" spans="2:5" s="107" customFormat="1" ht="15.5" x14ac:dyDescent="0.35">
      <c r="B158" s="806" t="s">
        <v>253</v>
      </c>
      <c r="C158" s="365"/>
      <c r="D158" s="807"/>
      <c r="E158" s="909">
        <v>68.97</v>
      </c>
    </row>
    <row r="159" spans="2:5" s="107" customFormat="1" ht="15.5" x14ac:dyDescent="0.35">
      <c r="B159" s="806" t="s">
        <v>255</v>
      </c>
      <c r="C159" s="365"/>
      <c r="D159" s="807"/>
      <c r="E159" s="909">
        <v>70.52</v>
      </c>
    </row>
    <row r="160" spans="2:5" s="107" customFormat="1" ht="15.5" x14ac:dyDescent="0.35">
      <c r="B160" s="806" t="s">
        <v>257</v>
      </c>
      <c r="C160" s="365"/>
      <c r="D160" s="807"/>
      <c r="E160" s="909">
        <v>55.56</v>
      </c>
    </row>
    <row r="161" spans="2:23" s="107" customFormat="1" ht="15.5" x14ac:dyDescent="0.35">
      <c r="B161" s="806" t="s">
        <v>259</v>
      </c>
      <c r="C161" s="365"/>
      <c r="D161" s="807"/>
      <c r="E161" s="909">
        <v>60.87</v>
      </c>
    </row>
    <row r="162" spans="2:23" s="107" customFormat="1" ht="15.5" x14ac:dyDescent="0.35">
      <c r="B162" s="806" t="s">
        <v>261</v>
      </c>
      <c r="C162" s="365"/>
      <c r="D162" s="807"/>
      <c r="E162" s="909">
        <v>72.099999999999994</v>
      </c>
    </row>
    <row r="163" spans="2:23" s="107" customFormat="1" ht="15.5" x14ac:dyDescent="0.35">
      <c r="B163" s="806" t="s">
        <v>263</v>
      </c>
      <c r="C163" s="365"/>
      <c r="D163" s="807"/>
      <c r="E163" s="909">
        <v>61.23</v>
      </c>
    </row>
    <row r="164" spans="2:23" s="107" customFormat="1" ht="15" customHeight="1" x14ac:dyDescent="0.35">
      <c r="B164" s="806" t="s">
        <v>265</v>
      </c>
      <c r="C164" s="365"/>
      <c r="D164" s="807"/>
      <c r="E164" s="909">
        <v>56.1</v>
      </c>
    </row>
    <row r="165" spans="2:23" s="107" customFormat="1" ht="15" customHeight="1" x14ac:dyDescent="0.35">
      <c r="B165" s="806" t="s">
        <v>268</v>
      </c>
      <c r="C165" s="365"/>
      <c r="D165" s="807"/>
      <c r="E165" s="909">
        <v>72.099999999999994</v>
      </c>
    </row>
    <row r="166" spans="2:23" s="107" customFormat="1" ht="15.5" x14ac:dyDescent="0.35">
      <c r="B166" s="806" t="s">
        <v>628</v>
      </c>
      <c r="C166" s="365"/>
      <c r="D166" s="807"/>
      <c r="E166" s="909">
        <v>56.1</v>
      </c>
    </row>
    <row r="167" spans="2:23" s="107" customFormat="1" ht="15.5" x14ac:dyDescent="0.35">
      <c r="B167" s="806" t="s">
        <v>629</v>
      </c>
      <c r="C167" s="365"/>
      <c r="D167" s="807"/>
      <c r="E167" s="909">
        <v>56.1</v>
      </c>
    </row>
    <row r="168" spans="2:23" s="107" customFormat="1" ht="16" thickBot="1" x14ac:dyDescent="0.4">
      <c r="B168" s="808" t="s">
        <v>630</v>
      </c>
      <c r="C168" s="809"/>
      <c r="D168" s="810"/>
      <c r="E168" s="811">
        <v>71.900000000000006</v>
      </c>
    </row>
    <row r="169" spans="2:23" ht="13" x14ac:dyDescent="0.3">
      <c r="B169" s="2" t="s">
        <v>631</v>
      </c>
      <c r="H169" s="22"/>
      <c r="I169" s="22"/>
      <c r="J169" s="22"/>
      <c r="K169" s="22"/>
      <c r="L169" s="22"/>
      <c r="M169" s="22"/>
      <c r="N169" s="22"/>
      <c r="O169" s="22"/>
      <c r="P169" s="22"/>
      <c r="Q169" s="22"/>
      <c r="R169" s="22"/>
      <c r="S169" s="22"/>
      <c r="T169" s="22"/>
      <c r="U169" s="22"/>
      <c r="V169" s="22"/>
      <c r="W169" s="20"/>
    </row>
    <row r="170" spans="2:23" ht="27" customHeight="1" x14ac:dyDescent="0.25">
      <c r="B170" s="1047" t="s">
        <v>632</v>
      </c>
      <c r="C170" s="1047"/>
      <c r="D170" s="1047"/>
      <c r="E170" s="1047"/>
      <c r="F170" s="1047"/>
      <c r="G170" s="1047"/>
      <c r="H170" s="105"/>
      <c r="I170" s="105"/>
      <c r="J170" s="105"/>
      <c r="K170" s="105"/>
      <c r="L170" s="105"/>
      <c r="M170" s="105"/>
      <c r="N170" s="105"/>
      <c r="O170" s="105"/>
      <c r="P170" s="105"/>
      <c r="Q170" s="105"/>
      <c r="R170" s="105"/>
      <c r="S170" s="105"/>
      <c r="T170" s="105"/>
      <c r="U170" s="105"/>
      <c r="V170" s="105"/>
      <c r="W170" s="20"/>
    </row>
    <row r="171" spans="2:23" ht="15" customHeight="1" x14ac:dyDescent="0.25">
      <c r="B171" s="1162" t="s">
        <v>633</v>
      </c>
      <c r="C171" s="1162"/>
      <c r="D171" s="1162"/>
      <c r="E171" s="1162"/>
      <c r="F171" s="1162"/>
      <c r="G171" s="1162"/>
      <c r="H171" s="105"/>
      <c r="I171" s="105"/>
      <c r="J171" s="105"/>
      <c r="K171" s="105"/>
      <c r="L171" s="105"/>
      <c r="M171" s="105"/>
      <c r="N171" s="105"/>
      <c r="O171" s="105"/>
      <c r="P171" s="105"/>
      <c r="Q171" s="105"/>
      <c r="R171" s="105"/>
      <c r="S171" s="105"/>
      <c r="T171" s="105"/>
      <c r="U171" s="105"/>
      <c r="V171" s="105"/>
      <c r="W171" s="20"/>
    </row>
    <row r="172" spans="2:23" x14ac:dyDescent="0.25">
      <c r="C172" s="20"/>
      <c r="D172" s="105"/>
      <c r="E172" s="105"/>
      <c r="F172" s="105"/>
      <c r="G172" s="105"/>
      <c r="H172" s="105"/>
      <c r="I172" s="105"/>
      <c r="J172" s="105"/>
      <c r="K172" s="105"/>
      <c r="L172" s="105"/>
      <c r="M172" s="105"/>
      <c r="N172" s="105"/>
      <c r="O172" s="105"/>
      <c r="P172" s="105"/>
      <c r="Q172" s="105"/>
      <c r="R172" s="105"/>
      <c r="S172" s="105"/>
      <c r="T172" s="105"/>
      <c r="U172" s="105"/>
      <c r="V172" s="105"/>
      <c r="W172" s="20"/>
    </row>
    <row r="173" spans="2:23" ht="15.5" x14ac:dyDescent="0.25">
      <c r="B173" s="103" t="s">
        <v>634</v>
      </c>
      <c r="C173" s="20"/>
      <c r="D173" s="105"/>
      <c r="E173" s="105"/>
      <c r="F173" s="105"/>
      <c r="G173" s="105"/>
      <c r="H173" s="105"/>
      <c r="I173" s="105"/>
      <c r="J173" s="105"/>
      <c r="K173" s="105"/>
      <c r="L173" s="105"/>
      <c r="M173" s="105"/>
      <c r="N173" s="105"/>
      <c r="O173" s="105"/>
      <c r="P173" s="105"/>
      <c r="Q173" s="105"/>
      <c r="R173" s="105"/>
      <c r="S173" s="105"/>
      <c r="T173" s="105"/>
      <c r="U173" s="105"/>
      <c r="V173" s="105"/>
      <c r="W173" s="20"/>
    </row>
    <row r="174" spans="2:23" ht="16" thickBot="1" x14ac:dyDescent="0.3">
      <c r="B174" s="103"/>
      <c r="C174" s="20"/>
      <c r="D174" s="105"/>
      <c r="E174" s="105"/>
      <c r="F174" s="105"/>
      <c r="G174" s="105"/>
      <c r="H174" s="105"/>
      <c r="I174" s="105"/>
      <c r="J174" s="105"/>
      <c r="K174" s="105"/>
      <c r="L174" s="105"/>
      <c r="M174" s="105"/>
      <c r="N174" s="105"/>
      <c r="O174" s="105"/>
      <c r="P174" s="105"/>
      <c r="Q174" s="105"/>
      <c r="R174" s="105"/>
      <c r="S174" s="105"/>
      <c r="T174" s="105"/>
      <c r="U174" s="105"/>
      <c r="V174" s="105"/>
      <c r="W174" s="20"/>
    </row>
    <row r="175" spans="2:23" s="108" customFormat="1" ht="15" customHeight="1" x14ac:dyDescent="0.35">
      <c r="B175" s="531" t="s">
        <v>624</v>
      </c>
      <c r="C175" s="532" t="s">
        <v>635</v>
      </c>
      <c r="D175" s="529" t="s">
        <v>593</v>
      </c>
    </row>
    <row r="176" spans="2:23" s="111" customFormat="1" ht="15" customHeight="1" x14ac:dyDescent="0.35">
      <c r="B176" s="925" t="s">
        <v>636</v>
      </c>
      <c r="C176" s="926" t="s">
        <v>637</v>
      </c>
      <c r="D176" s="927"/>
    </row>
    <row r="177" spans="2:23" s="108" customFormat="1" ht="15" customHeight="1" x14ac:dyDescent="0.35">
      <c r="B177" s="928" t="s">
        <v>638</v>
      </c>
      <c r="C177" s="929">
        <v>19.405000000000001</v>
      </c>
      <c r="D177" s="910"/>
      <c r="E177" s="107"/>
    </row>
    <row r="178" spans="2:23" s="108" customFormat="1" ht="15" customHeight="1" x14ac:dyDescent="0.35">
      <c r="B178" s="928" t="s">
        <v>639</v>
      </c>
      <c r="C178" s="929">
        <v>23.483000000000001</v>
      </c>
      <c r="D178" s="910"/>
      <c r="E178" s="107"/>
    </row>
    <row r="179" spans="2:23" s="108" customFormat="1" ht="15" customHeight="1" x14ac:dyDescent="0.35">
      <c r="B179" s="928" t="s">
        <v>640</v>
      </c>
      <c r="C179" s="929">
        <v>31.423999999999999</v>
      </c>
      <c r="D179" s="910"/>
      <c r="E179" s="107"/>
    </row>
    <row r="180" spans="2:23" s="108" customFormat="1" ht="15" customHeight="1" x14ac:dyDescent="0.35">
      <c r="B180" s="928" t="s">
        <v>641</v>
      </c>
      <c r="C180" s="929">
        <v>26.521000000000001</v>
      </c>
      <c r="D180" s="910"/>
      <c r="E180" s="107"/>
    </row>
    <row r="181" spans="2:23" s="108" customFormat="1" ht="15" customHeight="1" x14ac:dyDescent="0.35">
      <c r="B181" s="925" t="s">
        <v>642</v>
      </c>
      <c r="C181" s="930" t="s">
        <v>643</v>
      </c>
      <c r="D181" s="911" t="s">
        <v>595</v>
      </c>
      <c r="E181" s="107"/>
    </row>
    <row r="182" spans="2:23" s="108" customFormat="1" ht="15" customHeight="1" x14ac:dyDescent="0.35">
      <c r="B182" s="804" t="s">
        <v>237</v>
      </c>
      <c r="C182" s="929">
        <v>3.8710000000000001E-2</v>
      </c>
      <c r="D182" s="910"/>
      <c r="E182" s="107"/>
    </row>
    <row r="183" spans="2:23" s="108" customFormat="1" ht="15" customHeight="1" x14ac:dyDescent="0.35">
      <c r="B183" s="804" t="s">
        <v>241</v>
      </c>
      <c r="C183" s="929">
        <v>3.1609999999999999E-2</v>
      </c>
      <c r="D183" s="910"/>
      <c r="E183" s="107"/>
    </row>
    <row r="184" spans="2:23" s="108" customFormat="1" ht="15" customHeight="1" x14ac:dyDescent="0.35">
      <c r="B184" s="804" t="s">
        <v>243</v>
      </c>
      <c r="C184" s="929">
        <v>3.8809999999999997E-2</v>
      </c>
      <c r="D184" s="910"/>
      <c r="E184" s="107"/>
    </row>
    <row r="185" spans="2:23" s="108" customFormat="1" ht="15" customHeight="1" x14ac:dyDescent="0.35">
      <c r="B185" s="804" t="s">
        <v>245</v>
      </c>
      <c r="C185" s="929">
        <v>3.5549999999999998E-2</v>
      </c>
      <c r="D185" s="910"/>
      <c r="E185" s="107"/>
    </row>
    <row r="186" spans="2:23" s="108" customFormat="1" ht="15" customHeight="1" x14ac:dyDescent="0.35">
      <c r="B186" s="804" t="s">
        <v>250</v>
      </c>
      <c r="C186" s="929">
        <v>3.9440000000000003E-2</v>
      </c>
      <c r="D186" s="910"/>
      <c r="E186" s="107"/>
    </row>
    <row r="187" spans="2:23" s="108" customFormat="1" ht="15" customHeight="1" x14ac:dyDescent="0.35">
      <c r="B187" s="812" t="s">
        <v>252</v>
      </c>
      <c r="C187" s="929">
        <v>2.6270000000000002E-2</v>
      </c>
      <c r="D187" s="910" t="s">
        <v>596</v>
      </c>
      <c r="E187" s="107"/>
    </row>
    <row r="188" spans="2:23" s="108" customFormat="1" ht="15" customHeight="1" x14ac:dyDescent="0.35">
      <c r="B188" s="804" t="s">
        <v>254</v>
      </c>
      <c r="C188" s="929">
        <v>3.1609999999999999E-2</v>
      </c>
      <c r="D188" s="910"/>
      <c r="E188" s="107"/>
    </row>
    <row r="189" spans="2:23" s="108" customFormat="1" ht="15" customHeight="1" x14ac:dyDescent="0.35">
      <c r="B189" s="804" t="s">
        <v>256</v>
      </c>
      <c r="C189" s="929">
        <v>3.8879999999999998E-2</v>
      </c>
      <c r="D189" s="910"/>
      <c r="E189" s="107"/>
    </row>
    <row r="190" spans="2:23" s="108" customFormat="1" ht="15" customHeight="1" x14ac:dyDescent="0.35">
      <c r="B190" s="925" t="s">
        <v>644</v>
      </c>
      <c r="C190" s="930" t="s">
        <v>645</v>
      </c>
      <c r="D190" s="911"/>
      <c r="E190" s="107"/>
    </row>
    <row r="191" spans="2:23" s="108" customFormat="1" ht="15" customHeight="1" thickBot="1" x14ac:dyDescent="0.4">
      <c r="B191" s="813" t="s">
        <v>267</v>
      </c>
      <c r="C191" s="931">
        <v>3.3910000000000003E-2</v>
      </c>
      <c r="D191" s="814" t="s">
        <v>597</v>
      </c>
      <c r="E191" s="107"/>
    </row>
    <row r="192" spans="2:23" ht="13" x14ac:dyDescent="0.3">
      <c r="B192" s="2" t="s">
        <v>646</v>
      </c>
      <c r="H192" s="22"/>
      <c r="I192" s="22"/>
      <c r="J192" s="22"/>
      <c r="K192" s="22"/>
      <c r="L192" s="22"/>
      <c r="M192" s="22"/>
      <c r="N192" s="22"/>
      <c r="O192" s="22"/>
      <c r="P192" s="22"/>
      <c r="Q192" s="22"/>
      <c r="R192" s="22"/>
      <c r="S192" s="22"/>
      <c r="T192" s="22"/>
      <c r="U192" s="22"/>
      <c r="V192" s="22"/>
      <c r="W192" s="20"/>
    </row>
    <row r="193" spans="2:23" ht="27" customHeight="1" x14ac:dyDescent="0.25">
      <c r="B193" s="1047" t="s">
        <v>647</v>
      </c>
      <c r="C193" s="1047"/>
      <c r="D193" s="1047"/>
      <c r="E193" s="1047"/>
      <c r="F193" s="1047"/>
      <c r="G193" s="1047"/>
      <c r="H193" s="105"/>
      <c r="I193" s="105"/>
      <c r="J193" s="105"/>
      <c r="K193" s="105"/>
      <c r="L193" s="105"/>
      <c r="M193" s="105"/>
      <c r="N193" s="105"/>
      <c r="O193" s="105"/>
      <c r="P193" s="105"/>
      <c r="Q193" s="105"/>
      <c r="R193" s="105"/>
      <c r="S193" s="105"/>
      <c r="T193" s="105"/>
      <c r="U193" s="105"/>
      <c r="V193" s="105"/>
      <c r="W193" s="20"/>
    </row>
    <row r="194" spans="2:23" ht="27" customHeight="1" x14ac:dyDescent="0.25">
      <c r="B194" s="1162" t="s">
        <v>648</v>
      </c>
      <c r="C194" s="1162"/>
      <c r="D194" s="1162"/>
      <c r="E194" s="1162"/>
      <c r="F194" s="1162"/>
      <c r="G194" s="1162"/>
      <c r="H194" s="105"/>
      <c r="I194" s="105"/>
      <c r="J194" s="105"/>
      <c r="K194" s="105"/>
      <c r="L194" s="105"/>
      <c r="M194" s="105"/>
      <c r="N194" s="105"/>
      <c r="O194" s="105"/>
      <c r="P194" s="105"/>
      <c r="Q194" s="105"/>
      <c r="R194" s="105"/>
      <c r="S194" s="105"/>
      <c r="T194" s="105"/>
      <c r="U194" s="105"/>
      <c r="V194" s="105"/>
      <c r="W194" s="20"/>
    </row>
    <row r="195" spans="2:23" ht="26.15" customHeight="1" x14ac:dyDescent="0.25">
      <c r="B195" s="1047" t="s">
        <v>649</v>
      </c>
      <c r="C195" s="1047"/>
      <c r="D195" s="1047"/>
      <c r="E195" s="1047"/>
      <c r="F195" s="1047"/>
      <c r="G195" s="1047"/>
      <c r="H195" s="105"/>
      <c r="I195" s="105"/>
      <c r="J195" s="105"/>
      <c r="K195" s="105"/>
      <c r="L195" s="105"/>
      <c r="M195" s="105"/>
      <c r="N195" s="105"/>
      <c r="O195" s="105"/>
      <c r="P195" s="105"/>
      <c r="Q195" s="105"/>
      <c r="R195" s="105"/>
      <c r="S195" s="105"/>
      <c r="T195" s="105"/>
      <c r="U195" s="105"/>
      <c r="V195" s="105"/>
      <c r="W195" s="20"/>
    </row>
    <row r="198" spans="2:23" ht="15.5" x14ac:dyDescent="0.35">
      <c r="B198" s="106" t="s">
        <v>650</v>
      </c>
    </row>
    <row r="199" spans="2:23" ht="13" thickBot="1" x14ac:dyDescent="0.3"/>
    <row r="200" spans="2:23" s="107" customFormat="1" ht="23.15" customHeight="1" x14ac:dyDescent="0.35">
      <c r="B200" s="533" t="s">
        <v>297</v>
      </c>
      <c r="C200" s="534" t="s">
        <v>651</v>
      </c>
      <c r="D200" s="535" t="s">
        <v>593</v>
      </c>
    </row>
    <row r="201" spans="2:23" s="107" customFormat="1" ht="15" customHeight="1" x14ac:dyDescent="0.35">
      <c r="B201" s="815" t="s">
        <v>306</v>
      </c>
      <c r="C201" s="932">
        <v>0.96</v>
      </c>
      <c r="D201" s="933">
        <v>1</v>
      </c>
    </row>
    <row r="202" spans="2:23" s="107" customFormat="1" ht="15" customHeight="1" x14ac:dyDescent="0.35">
      <c r="B202" s="815" t="s">
        <v>307</v>
      </c>
      <c r="C202" s="932">
        <v>0.995</v>
      </c>
      <c r="D202" s="933">
        <v>2</v>
      </c>
    </row>
    <row r="203" spans="2:23" s="107" customFormat="1" ht="15" customHeight="1" x14ac:dyDescent="0.35">
      <c r="B203" s="815" t="s">
        <v>308</v>
      </c>
      <c r="C203" s="932">
        <v>0.93600000000000005</v>
      </c>
      <c r="D203" s="933">
        <v>2</v>
      </c>
    </row>
    <row r="204" spans="2:23" s="107" customFormat="1" ht="15" customHeight="1" x14ac:dyDescent="0.35">
      <c r="B204" s="815" t="s">
        <v>309</v>
      </c>
      <c r="C204" s="932">
        <v>0.995</v>
      </c>
      <c r="D204" s="933">
        <v>2</v>
      </c>
    </row>
    <row r="205" spans="2:23" s="107" customFormat="1" ht="15" customHeight="1" x14ac:dyDescent="0.35">
      <c r="B205" s="815" t="s">
        <v>310</v>
      </c>
      <c r="C205" s="932">
        <v>0.98</v>
      </c>
      <c r="D205" s="933">
        <v>2</v>
      </c>
    </row>
    <row r="206" spans="2:23" s="107" customFormat="1" ht="15" customHeight="1" x14ac:dyDescent="0.35">
      <c r="B206" s="815" t="s">
        <v>311</v>
      </c>
      <c r="C206" s="932">
        <v>0.995</v>
      </c>
      <c r="D206" s="933">
        <v>2</v>
      </c>
    </row>
    <row r="207" spans="2:23" s="107" customFormat="1" ht="24" customHeight="1" x14ac:dyDescent="0.35">
      <c r="B207" s="815" t="s">
        <v>312</v>
      </c>
      <c r="C207" s="934">
        <v>0.95</v>
      </c>
      <c r="D207" s="933">
        <v>2</v>
      </c>
    </row>
    <row r="208" spans="2:23" s="107" customFormat="1" ht="26.15" customHeight="1" thickBot="1" x14ac:dyDescent="0.4">
      <c r="B208" s="816" t="s">
        <v>313</v>
      </c>
      <c r="C208" s="817">
        <v>0.98</v>
      </c>
      <c r="D208" s="818">
        <v>3</v>
      </c>
    </row>
    <row r="209" spans="2:23" ht="13" x14ac:dyDescent="0.3">
      <c r="B209" s="2" t="s">
        <v>652</v>
      </c>
      <c r="H209" s="22"/>
      <c r="I209" s="22"/>
      <c r="J209" s="22"/>
      <c r="K209" s="22"/>
      <c r="L209" s="22"/>
      <c r="M209" s="22"/>
      <c r="N209" s="22"/>
      <c r="O209" s="22"/>
      <c r="P209" s="22"/>
      <c r="Q209" s="22"/>
      <c r="R209" s="22"/>
      <c r="S209" s="22"/>
      <c r="T209" s="22"/>
      <c r="U209" s="22"/>
      <c r="V209" s="22"/>
      <c r="W209" s="20"/>
    </row>
    <row r="210" spans="2:23" ht="37" customHeight="1" x14ac:dyDescent="0.25">
      <c r="B210" s="1047" t="s">
        <v>653</v>
      </c>
      <c r="C210" s="1047"/>
      <c r="D210" s="1047"/>
      <c r="E210" s="1047"/>
      <c r="F210" s="1047"/>
      <c r="G210" s="1047"/>
      <c r="H210" s="105"/>
      <c r="I210" s="105"/>
      <c r="J210" s="105"/>
      <c r="K210" s="105"/>
      <c r="L210" s="105"/>
      <c r="M210" s="105"/>
      <c r="N210" s="105"/>
      <c r="O210" s="105"/>
      <c r="P210" s="105"/>
      <c r="Q210" s="105"/>
      <c r="R210" s="105"/>
      <c r="S210" s="105"/>
      <c r="T210" s="105"/>
      <c r="U210" s="105"/>
      <c r="V210" s="105"/>
      <c r="W210" s="20"/>
    </row>
    <row r="211" spans="2:23" ht="114" customHeight="1" x14ac:dyDescent="0.25">
      <c r="B211" s="1162" t="s">
        <v>654</v>
      </c>
      <c r="C211" s="1162"/>
      <c r="D211" s="1162"/>
      <c r="E211" s="1162"/>
      <c r="F211" s="1162"/>
      <c r="G211" s="1162"/>
      <c r="H211" s="105"/>
      <c r="I211" s="105"/>
      <c r="J211" s="105"/>
      <c r="K211" s="105"/>
      <c r="L211" s="105"/>
      <c r="M211" s="105"/>
      <c r="N211" s="105"/>
      <c r="O211" s="105"/>
      <c r="P211" s="105"/>
      <c r="Q211" s="105"/>
      <c r="R211" s="105"/>
      <c r="S211" s="105"/>
      <c r="T211" s="105"/>
      <c r="U211" s="105"/>
      <c r="V211" s="105"/>
      <c r="W211" s="20"/>
    </row>
    <row r="213" spans="2:23" ht="15.5" x14ac:dyDescent="0.35">
      <c r="B213" s="98" t="s">
        <v>977</v>
      </c>
    </row>
    <row r="214" spans="2:23" x14ac:dyDescent="0.25">
      <c r="B214" s="2" t="s">
        <v>824</v>
      </c>
    </row>
    <row r="215" spans="2:23" x14ac:dyDescent="0.25">
      <c r="B215" s="940" t="s">
        <v>823</v>
      </c>
      <c r="C215" s="940">
        <v>28</v>
      </c>
    </row>
  </sheetData>
  <sheetProtection algorithmName="SHA-512" hashValue="gATRHT+fBL0voL3DPtIBL2K1SojqvqgUMIOouFW7v8uV/WiM+ZATeJ8aKafzlvhTwTRhpaHQ0in13hZeO0eiSQ==" saltValue="2U1M0mPuCypXAxdxjTwnyw==" spinCount="100000" sheet="1" objects="1" scenarios="1"/>
  <mergeCells count="134">
    <mergeCell ref="N102:U120"/>
    <mergeCell ref="N101:U101"/>
    <mergeCell ref="N96:U100"/>
    <mergeCell ref="B127:C127"/>
    <mergeCell ref="D127:G127"/>
    <mergeCell ref="H127:I127"/>
    <mergeCell ref="J127:M127"/>
    <mergeCell ref="N127:U127"/>
    <mergeCell ref="B126:C126"/>
    <mergeCell ref="D126:G126"/>
    <mergeCell ref="H126:I126"/>
    <mergeCell ref="J126:M126"/>
    <mergeCell ref="N126:U126"/>
    <mergeCell ref="B124:C124"/>
    <mergeCell ref="D124:M124"/>
    <mergeCell ref="B125:C125"/>
    <mergeCell ref="D125:G125"/>
    <mergeCell ref="H125:I125"/>
    <mergeCell ref="J125:M125"/>
    <mergeCell ref="N124:U124"/>
    <mergeCell ref="N125:U125"/>
    <mergeCell ref="B121:C121"/>
    <mergeCell ref="D121:M121"/>
    <mergeCell ref="B122:B123"/>
    <mergeCell ref="D122:G122"/>
    <mergeCell ref="H122:I122"/>
    <mergeCell ref="J122:M122"/>
    <mergeCell ref="N121:U121"/>
    <mergeCell ref="N122:U122"/>
    <mergeCell ref="N123:U123"/>
    <mergeCell ref="D115:M117"/>
    <mergeCell ref="C116:C117"/>
    <mergeCell ref="D118:G120"/>
    <mergeCell ref="H118:I120"/>
    <mergeCell ref="J118:M120"/>
    <mergeCell ref="C119:C120"/>
    <mergeCell ref="B96:B100"/>
    <mergeCell ref="B101:C101"/>
    <mergeCell ref="B102:B120"/>
    <mergeCell ref="C102:C104"/>
    <mergeCell ref="D102:M106"/>
    <mergeCell ref="C105:C106"/>
    <mergeCell ref="D107:M108"/>
    <mergeCell ref="D109:G111"/>
    <mergeCell ref="H109:I111"/>
    <mergeCell ref="J109:M111"/>
    <mergeCell ref="C110:C111"/>
    <mergeCell ref="D112:M114"/>
    <mergeCell ref="C113:C114"/>
    <mergeCell ref="B95:C95"/>
    <mergeCell ref="D95:G95"/>
    <mergeCell ref="H95:I95"/>
    <mergeCell ref="J95:M95"/>
    <mergeCell ref="N95:U95"/>
    <mergeCell ref="B93:C93"/>
    <mergeCell ref="D93:M93"/>
    <mergeCell ref="B94:C94"/>
    <mergeCell ref="D94:M94"/>
    <mergeCell ref="N93:U93"/>
    <mergeCell ref="N94:U94"/>
    <mergeCell ref="B92:C92"/>
    <mergeCell ref="D92:G92"/>
    <mergeCell ref="H92:I92"/>
    <mergeCell ref="J92:M92"/>
    <mergeCell ref="N92:U92"/>
    <mergeCell ref="B91:C91"/>
    <mergeCell ref="D91:G91"/>
    <mergeCell ref="H91:I91"/>
    <mergeCell ref="J91:M91"/>
    <mergeCell ref="N91:U91"/>
    <mergeCell ref="B90:C90"/>
    <mergeCell ref="D90:G90"/>
    <mergeCell ref="H90:I90"/>
    <mergeCell ref="J90:M90"/>
    <mergeCell ref="N90:U90"/>
    <mergeCell ref="B89:C89"/>
    <mergeCell ref="D89:G89"/>
    <mergeCell ref="H89:I89"/>
    <mergeCell ref="J89:M89"/>
    <mergeCell ref="N89:U89"/>
    <mergeCell ref="B87:C87"/>
    <mergeCell ref="D87:M87"/>
    <mergeCell ref="B88:C88"/>
    <mergeCell ref="D88:G88"/>
    <mergeCell ref="H88:I88"/>
    <mergeCell ref="J88:M88"/>
    <mergeCell ref="N87:U87"/>
    <mergeCell ref="N88:U88"/>
    <mergeCell ref="E51:E52"/>
    <mergeCell ref="G51:G52"/>
    <mergeCell ref="B83:C86"/>
    <mergeCell ref="D83:M83"/>
    <mergeCell ref="D84:G84"/>
    <mergeCell ref="H84:I84"/>
    <mergeCell ref="J84:M84"/>
    <mergeCell ref="B82:U82"/>
    <mergeCell ref="N83:U86"/>
    <mergeCell ref="B22:E22"/>
    <mergeCell ref="B73:G73"/>
    <mergeCell ref="B74:G74"/>
    <mergeCell ref="B75:G75"/>
    <mergeCell ref="B76:G76"/>
    <mergeCell ref="B25:C25"/>
    <mergeCell ref="B26:C26"/>
    <mergeCell ref="B51:C52"/>
    <mergeCell ref="B46:E46"/>
    <mergeCell ref="B47:E47"/>
    <mergeCell ref="B45:E45"/>
    <mergeCell ref="B21:E21"/>
    <mergeCell ref="C20:F20"/>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B44:E44"/>
    <mergeCell ref="B170:G170"/>
    <mergeCell ref="B211:G211"/>
    <mergeCell ref="B134:D134"/>
    <mergeCell ref="B171:G171"/>
    <mergeCell ref="B193:G193"/>
    <mergeCell ref="B194:G194"/>
    <mergeCell ref="B195:G195"/>
    <mergeCell ref="B210:G210"/>
    <mergeCell ref="B77:G7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D227"/>
  <sheetViews>
    <sheetView showGridLines="0" tabSelected="1" topLeftCell="A143" zoomScale="80" zoomScaleNormal="80" workbookViewId="0">
      <selection activeCell="C134" sqref="C134"/>
    </sheetView>
  </sheetViews>
  <sheetFormatPr defaultColWidth="8.83203125" defaultRowHeight="12.5" x14ac:dyDescent="0.25"/>
  <cols>
    <col min="1" max="1" width="4.08203125" style="11" customWidth="1"/>
    <col min="2" max="2" width="37" style="11" customWidth="1"/>
    <col min="3" max="3" width="65.33203125" style="333" customWidth="1"/>
    <col min="4" max="4" width="35.5" style="234" customWidth="1"/>
    <col min="5" max="8" width="8.83203125" style="234"/>
    <col min="9" max="14" width="8.83203125" style="11"/>
    <col min="15" max="15" width="8.5" style="11" customWidth="1"/>
    <col min="16" max="16" width="8.83203125" style="11" customWidth="1"/>
    <col min="17" max="16384" width="8.83203125" style="11"/>
  </cols>
  <sheetData>
    <row r="2" spans="2:15" ht="18" x14ac:dyDescent="0.4">
      <c r="B2" s="228" t="s">
        <v>820</v>
      </c>
    </row>
    <row r="4" spans="2:15" s="523" customFormat="1" ht="15" customHeight="1" x14ac:dyDescent="0.35">
      <c r="B4" s="255" t="s">
        <v>655</v>
      </c>
      <c r="C4" s="528"/>
      <c r="D4" s="528"/>
      <c r="E4" s="522"/>
      <c r="F4" s="522"/>
      <c r="G4" s="522"/>
      <c r="H4" s="522"/>
    </row>
    <row r="5" spans="2:15" x14ac:dyDescent="0.25">
      <c r="B5" s="2"/>
    </row>
    <row r="6" spans="2:15" ht="15.5" x14ac:dyDescent="0.35">
      <c r="C6"/>
      <c r="D6"/>
    </row>
    <row r="8" spans="2:15" x14ac:dyDescent="0.25">
      <c r="B8" s="2" t="s">
        <v>656</v>
      </c>
    </row>
    <row r="9" spans="2:15" s="234" customFormat="1" ht="28" customHeight="1" x14ac:dyDescent="0.4">
      <c r="B9" s="819" t="s">
        <v>657</v>
      </c>
      <c r="C9" s="1197" t="s">
        <v>658</v>
      </c>
      <c r="D9" s="1197"/>
      <c r="E9" s="1197"/>
      <c r="F9" s="1197"/>
      <c r="G9" s="1197"/>
      <c r="H9" s="1197"/>
      <c r="I9" s="20"/>
      <c r="J9" s="20"/>
      <c r="K9" s="20"/>
      <c r="L9" s="20"/>
      <c r="M9" s="20"/>
      <c r="N9" s="20"/>
      <c r="O9" s="20"/>
    </row>
    <row r="10" spans="2:15" s="234" customFormat="1" ht="15.5" x14ac:dyDescent="0.25">
      <c r="B10" s="819" t="s">
        <v>659</v>
      </c>
      <c r="C10" s="1185" t="s">
        <v>660</v>
      </c>
      <c r="D10" s="1186"/>
      <c r="E10" s="1186"/>
      <c r="F10" s="1186"/>
      <c r="G10" s="1186"/>
      <c r="H10" s="1187"/>
    </row>
    <row r="11" spans="2:15" s="234" customFormat="1" ht="15.5" x14ac:dyDescent="0.4">
      <c r="B11" s="819" t="s">
        <v>661</v>
      </c>
      <c r="C11" s="1185" t="s">
        <v>662</v>
      </c>
      <c r="D11" s="1186"/>
      <c r="E11" s="1186"/>
      <c r="F11" s="1186"/>
      <c r="G11" s="1186"/>
      <c r="H11" s="1187"/>
    </row>
    <row r="12" spans="2:15" s="234" customFormat="1" x14ac:dyDescent="0.25">
      <c r="B12" s="819">
        <v>0.71699999999999997</v>
      </c>
      <c r="C12" s="1185" t="s">
        <v>663</v>
      </c>
      <c r="D12" s="1186"/>
      <c r="E12" s="1186"/>
      <c r="F12" s="1186"/>
      <c r="G12" s="1186"/>
      <c r="H12" s="1187"/>
    </row>
    <row r="13" spans="2:15" s="234" customFormat="1" x14ac:dyDescent="0.25">
      <c r="B13" s="819">
        <v>1E-3</v>
      </c>
      <c r="C13" s="1185" t="s">
        <v>664</v>
      </c>
      <c r="D13" s="1186"/>
      <c r="E13" s="1186"/>
      <c r="F13" s="1186"/>
      <c r="G13" s="1186"/>
      <c r="H13" s="1187"/>
    </row>
    <row r="14" spans="2:15" s="234" customFormat="1" x14ac:dyDescent="0.25">
      <c r="B14" s="819" t="s">
        <v>863</v>
      </c>
      <c r="C14" s="1185" t="s">
        <v>665</v>
      </c>
      <c r="D14" s="1186"/>
      <c r="E14" s="1186"/>
      <c r="F14" s="1186"/>
      <c r="G14" s="1186"/>
      <c r="H14" s="1187"/>
    </row>
    <row r="18" spans="2:8" ht="13" x14ac:dyDescent="0.3">
      <c r="B18" s="2"/>
      <c r="D18" s="233"/>
    </row>
    <row r="20" spans="2:8" x14ac:dyDescent="0.25">
      <c r="B20" s="2" t="s">
        <v>656</v>
      </c>
    </row>
    <row r="21" spans="2:8" ht="15.5" x14ac:dyDescent="0.25">
      <c r="B21" s="935" t="s">
        <v>659</v>
      </c>
      <c r="C21" s="1185" t="s">
        <v>660</v>
      </c>
      <c r="D21" s="1186"/>
      <c r="E21" s="1186"/>
      <c r="F21" s="1186"/>
      <c r="G21" s="1186"/>
      <c r="H21" s="1187"/>
    </row>
    <row r="22" spans="2:8" ht="24" customHeight="1" x14ac:dyDescent="0.25">
      <c r="B22" s="935" t="s">
        <v>666</v>
      </c>
      <c r="C22" s="1185" t="s">
        <v>667</v>
      </c>
      <c r="D22" s="1186"/>
      <c r="E22" s="1186"/>
      <c r="F22" s="1186"/>
      <c r="G22" s="1186"/>
      <c r="H22" s="1187"/>
    </row>
    <row r="23" spans="2:8" ht="13" x14ac:dyDescent="0.25">
      <c r="B23" s="936" t="s">
        <v>400</v>
      </c>
      <c r="C23" s="1185" t="s">
        <v>668</v>
      </c>
      <c r="D23" s="1186"/>
      <c r="E23" s="1186"/>
      <c r="F23" s="1186"/>
      <c r="G23" s="1186"/>
      <c r="H23" s="1187"/>
    </row>
    <row r="25" spans="2:8" ht="13" x14ac:dyDescent="0.3">
      <c r="B25" s="2"/>
      <c r="H25" s="233"/>
    </row>
    <row r="26" spans="2:8" ht="13" x14ac:dyDescent="0.3">
      <c r="B26" s="2"/>
      <c r="H26" s="233"/>
    </row>
    <row r="27" spans="2:8" x14ac:dyDescent="0.25">
      <c r="B27" s="2" t="s">
        <v>656</v>
      </c>
    </row>
    <row r="28" spans="2:8" ht="25" customHeight="1" x14ac:dyDescent="0.25">
      <c r="B28" s="935" t="s">
        <v>666</v>
      </c>
      <c r="C28" s="1185" t="s">
        <v>667</v>
      </c>
      <c r="D28" s="1186"/>
      <c r="E28" s="1186"/>
      <c r="F28" s="1186"/>
      <c r="G28" s="1186"/>
      <c r="H28" s="1187"/>
    </row>
    <row r="29" spans="2:8" ht="26.15" customHeight="1" x14ac:dyDescent="0.4">
      <c r="B29" s="935" t="s">
        <v>669</v>
      </c>
      <c r="C29" s="1185" t="s">
        <v>670</v>
      </c>
      <c r="D29" s="1186"/>
      <c r="E29" s="1186"/>
      <c r="F29" s="1186"/>
      <c r="G29" s="1186"/>
      <c r="H29" s="1187"/>
    </row>
    <row r="30" spans="2:8" ht="15.5" x14ac:dyDescent="0.25">
      <c r="B30" s="935" t="s">
        <v>671</v>
      </c>
      <c r="C30" s="1185" t="s">
        <v>672</v>
      </c>
      <c r="D30" s="1186"/>
      <c r="E30" s="1186"/>
      <c r="F30" s="1186"/>
      <c r="G30" s="1186"/>
      <c r="H30" s="1187"/>
    </row>
    <row r="31" spans="2:8" ht="15.5" x14ac:dyDescent="0.25">
      <c r="B31" s="935" t="s">
        <v>673</v>
      </c>
      <c r="C31" s="1185" t="s">
        <v>674</v>
      </c>
      <c r="D31" s="1186"/>
      <c r="E31" s="1186"/>
      <c r="F31" s="1186"/>
      <c r="G31" s="1186"/>
      <c r="H31" s="1187"/>
    </row>
    <row r="32" spans="2:8" x14ac:dyDescent="0.25">
      <c r="B32" s="935" t="s">
        <v>675</v>
      </c>
      <c r="C32" s="1185" t="s">
        <v>99</v>
      </c>
      <c r="D32" s="1186"/>
      <c r="E32" s="1186"/>
      <c r="F32" s="1186"/>
      <c r="G32" s="1186"/>
      <c r="H32" s="1187"/>
    </row>
    <row r="33" spans="2:8" x14ac:dyDescent="0.25">
      <c r="B33" s="935">
        <v>0.8</v>
      </c>
      <c r="C33" s="1185" t="s">
        <v>676</v>
      </c>
      <c r="D33" s="1186"/>
      <c r="E33" s="1186"/>
      <c r="F33" s="1186"/>
      <c r="G33" s="1186"/>
      <c r="H33" s="1187"/>
    </row>
    <row r="34" spans="2:8" ht="15.5" x14ac:dyDescent="0.25">
      <c r="B34" s="935" t="s">
        <v>677</v>
      </c>
      <c r="C34" s="1185" t="s">
        <v>678</v>
      </c>
      <c r="D34" s="1186"/>
      <c r="E34" s="1186"/>
      <c r="F34" s="1186"/>
      <c r="G34" s="1186"/>
      <c r="H34" s="1187"/>
    </row>
    <row r="35" spans="2:8" ht="15.5" x14ac:dyDescent="0.25">
      <c r="B35" s="935" t="s">
        <v>679</v>
      </c>
      <c r="C35" s="1185" t="s">
        <v>680</v>
      </c>
      <c r="D35" s="1186"/>
      <c r="E35" s="1186"/>
      <c r="F35" s="1186"/>
      <c r="G35" s="1186"/>
      <c r="H35" s="1187"/>
    </row>
    <row r="37" spans="2:8" x14ac:dyDescent="0.25">
      <c r="B37" s="2"/>
    </row>
    <row r="38" spans="2:8" ht="13" x14ac:dyDescent="0.3">
      <c r="D38" s="233"/>
    </row>
    <row r="40" spans="2:8" x14ac:dyDescent="0.25">
      <c r="B40" s="2" t="s">
        <v>656</v>
      </c>
    </row>
    <row r="41" spans="2:8" ht="13" x14ac:dyDescent="0.3">
      <c r="B41" s="937" t="s">
        <v>400</v>
      </c>
      <c r="C41" s="1185" t="s">
        <v>681</v>
      </c>
      <c r="D41" s="1186"/>
      <c r="E41" s="1186"/>
      <c r="F41" s="1186"/>
      <c r="G41" s="1186"/>
      <c r="H41" s="1187"/>
    </row>
    <row r="42" spans="2:8" x14ac:dyDescent="0.25">
      <c r="B42" s="938" t="s">
        <v>682</v>
      </c>
      <c r="C42" s="1185" t="s">
        <v>683</v>
      </c>
      <c r="D42" s="1186"/>
      <c r="E42" s="1186"/>
      <c r="F42" s="1186"/>
      <c r="G42" s="1186"/>
      <c r="H42" s="1187"/>
    </row>
    <row r="43" spans="2:8" ht="15.5" x14ac:dyDescent="0.4">
      <c r="B43" s="938" t="s">
        <v>684</v>
      </c>
      <c r="C43" s="1185" t="s">
        <v>685</v>
      </c>
      <c r="D43" s="1186"/>
      <c r="E43" s="1186"/>
      <c r="F43" s="1186"/>
      <c r="G43" s="1186"/>
      <c r="H43" s="1187"/>
    </row>
    <row r="44" spans="2:8" ht="15.5" x14ac:dyDescent="0.4">
      <c r="B44" s="938" t="s">
        <v>686</v>
      </c>
      <c r="C44" s="1185" t="s">
        <v>687</v>
      </c>
      <c r="D44" s="1186"/>
      <c r="E44" s="1186"/>
      <c r="F44" s="1186"/>
      <c r="G44" s="1186"/>
      <c r="H44" s="1187"/>
    </row>
    <row r="45" spans="2:8" x14ac:dyDescent="0.25">
      <c r="B45" s="938" t="s">
        <v>688</v>
      </c>
      <c r="C45" s="1197" t="s">
        <v>689</v>
      </c>
      <c r="D45" s="1197"/>
      <c r="E45" s="1197"/>
      <c r="F45" s="1197"/>
      <c r="G45" s="1197"/>
      <c r="H45" s="1197"/>
    </row>
    <row r="46" spans="2:8" ht="15.5" x14ac:dyDescent="0.4">
      <c r="B46" s="11" t="s">
        <v>864</v>
      </c>
      <c r="C46" s="20"/>
      <c r="D46" s="20"/>
      <c r="E46" s="20"/>
      <c r="F46" s="20"/>
      <c r="G46" s="20"/>
      <c r="H46" s="20"/>
    </row>
    <row r="48" spans="2:8" s="523" customFormat="1" ht="15.5" x14ac:dyDescent="0.35">
      <c r="B48" s="255" t="s">
        <v>690</v>
      </c>
      <c r="C48" s="524"/>
      <c r="D48" s="522"/>
      <c r="E48" s="522"/>
      <c r="F48" s="522"/>
      <c r="G48" s="522"/>
      <c r="H48" s="522"/>
    </row>
    <row r="49" spans="2:8" x14ac:dyDescent="0.25">
      <c r="B49" s="2"/>
    </row>
    <row r="50" spans="2:8" ht="13" x14ac:dyDescent="0.3">
      <c r="G50" s="334"/>
    </row>
    <row r="52" spans="2:8" ht="15.5" x14ac:dyDescent="0.35">
      <c r="B52"/>
    </row>
    <row r="54" spans="2:8" x14ac:dyDescent="0.25">
      <c r="B54" s="2" t="s">
        <v>656</v>
      </c>
    </row>
    <row r="55" spans="2:8" ht="15.5" x14ac:dyDescent="0.4">
      <c r="B55" s="935" t="s">
        <v>691</v>
      </c>
      <c r="C55" s="1185" t="s">
        <v>692</v>
      </c>
      <c r="D55" s="1186"/>
      <c r="E55" s="1186"/>
      <c r="F55" s="1186"/>
      <c r="G55" s="1186"/>
      <c r="H55" s="1187"/>
    </row>
    <row r="56" spans="2:8" ht="15.5" x14ac:dyDescent="0.25">
      <c r="B56" s="935" t="s">
        <v>693</v>
      </c>
      <c r="C56" s="1185" t="s">
        <v>672</v>
      </c>
      <c r="D56" s="1186"/>
      <c r="E56" s="1186"/>
      <c r="F56" s="1186"/>
      <c r="G56" s="1186"/>
      <c r="H56" s="1187"/>
    </row>
    <row r="57" spans="2:8" ht="15.5" x14ac:dyDescent="0.25">
      <c r="B57" s="935" t="s">
        <v>694</v>
      </c>
      <c r="C57" s="1185" t="s">
        <v>695</v>
      </c>
      <c r="D57" s="1186"/>
      <c r="E57" s="1186"/>
      <c r="F57" s="1186"/>
      <c r="G57" s="1186"/>
      <c r="H57" s="1187"/>
    </row>
    <row r="58" spans="2:8" ht="23.15" customHeight="1" x14ac:dyDescent="0.4">
      <c r="B58" s="935" t="s">
        <v>696</v>
      </c>
      <c r="C58" s="1185" t="s">
        <v>670</v>
      </c>
      <c r="D58" s="1186"/>
      <c r="E58" s="1186"/>
      <c r="F58" s="1186"/>
      <c r="G58" s="1186"/>
      <c r="H58" s="1187"/>
    </row>
    <row r="59" spans="2:8" x14ac:dyDescent="0.25">
      <c r="B59" s="935">
        <v>365</v>
      </c>
      <c r="C59" s="1185" t="s">
        <v>697</v>
      </c>
      <c r="D59" s="1186"/>
      <c r="E59" s="1186"/>
      <c r="F59" s="1186"/>
      <c r="G59" s="1186"/>
      <c r="H59" s="1187"/>
    </row>
    <row r="60" spans="2:8" ht="15.5" x14ac:dyDescent="0.25">
      <c r="B60" s="935" t="s">
        <v>698</v>
      </c>
      <c r="C60" s="1185" t="s">
        <v>699</v>
      </c>
      <c r="D60" s="1186"/>
      <c r="E60" s="1186"/>
      <c r="F60" s="1186"/>
      <c r="G60" s="1186"/>
      <c r="H60" s="1187"/>
    </row>
    <row r="61" spans="2:8" ht="15.5" x14ac:dyDescent="0.25">
      <c r="B61" s="935" t="s">
        <v>700</v>
      </c>
      <c r="C61" s="1185" t="s">
        <v>701</v>
      </c>
      <c r="D61" s="1186"/>
      <c r="E61" s="1186"/>
      <c r="F61" s="1186"/>
      <c r="G61" s="1186"/>
      <c r="H61" s="1187"/>
    </row>
    <row r="62" spans="2:8" x14ac:dyDescent="0.25">
      <c r="B62" s="935">
        <v>0.71699999999999997</v>
      </c>
      <c r="C62" s="1185" t="s">
        <v>702</v>
      </c>
      <c r="D62" s="1186"/>
      <c r="E62" s="1186"/>
      <c r="F62" s="1186"/>
      <c r="G62" s="1186"/>
      <c r="H62" s="1187"/>
    </row>
    <row r="63" spans="2:8" x14ac:dyDescent="0.25">
      <c r="B63" s="935">
        <v>1E-3</v>
      </c>
      <c r="C63" s="1185" t="s">
        <v>664</v>
      </c>
      <c r="D63" s="1186"/>
      <c r="E63" s="1186"/>
      <c r="F63" s="1186"/>
      <c r="G63" s="1186"/>
      <c r="H63" s="1187"/>
    </row>
    <row r="64" spans="2:8" x14ac:dyDescent="0.25">
      <c r="B64" s="935" t="s">
        <v>863</v>
      </c>
      <c r="C64" s="1185" t="s">
        <v>703</v>
      </c>
      <c r="D64" s="1186"/>
      <c r="E64" s="1186"/>
      <c r="F64" s="1186"/>
      <c r="G64" s="1186"/>
      <c r="H64" s="1187"/>
    </row>
    <row r="70" spans="2:8" x14ac:dyDescent="0.25">
      <c r="B70" s="2" t="s">
        <v>656</v>
      </c>
    </row>
    <row r="71" spans="2:8" ht="12" customHeight="1" x14ac:dyDescent="0.25">
      <c r="B71" s="935" t="s">
        <v>704</v>
      </c>
      <c r="C71" s="1185" t="s">
        <v>705</v>
      </c>
      <c r="D71" s="1186"/>
      <c r="E71" s="1186"/>
      <c r="F71" s="1186"/>
      <c r="G71" s="1186"/>
      <c r="H71" s="1187"/>
    </row>
    <row r="72" spans="2:8" ht="15.5" x14ac:dyDescent="0.25">
      <c r="B72" s="935" t="s">
        <v>706</v>
      </c>
      <c r="C72" s="1185" t="s">
        <v>707</v>
      </c>
      <c r="D72" s="1186"/>
      <c r="E72" s="1186"/>
      <c r="F72" s="1186"/>
      <c r="G72" s="1186"/>
      <c r="H72" s="1187"/>
    </row>
    <row r="73" spans="2:8" ht="26.15" customHeight="1" x14ac:dyDescent="0.25">
      <c r="B73" s="935" t="s">
        <v>708</v>
      </c>
      <c r="C73" s="1185" t="s">
        <v>709</v>
      </c>
      <c r="D73" s="1186"/>
      <c r="E73" s="1186"/>
      <c r="F73" s="1186"/>
      <c r="G73" s="1186"/>
      <c r="H73" s="1187"/>
    </row>
    <row r="74" spans="2:8" ht="15.5" x14ac:dyDescent="0.25">
      <c r="B74" s="935" t="s">
        <v>710</v>
      </c>
      <c r="C74" s="1185" t="s">
        <v>711</v>
      </c>
      <c r="D74" s="1186"/>
      <c r="E74" s="1186"/>
      <c r="F74" s="1186"/>
      <c r="G74" s="1186"/>
      <c r="H74" s="1187"/>
    </row>
    <row r="76" spans="2:8" s="523" customFormat="1" ht="15.5" x14ac:dyDescent="0.35">
      <c r="B76" s="17" t="s">
        <v>712</v>
      </c>
      <c r="C76" s="524"/>
      <c r="D76" s="522"/>
      <c r="E76" s="522"/>
      <c r="F76" s="522"/>
      <c r="G76" s="522"/>
      <c r="H76" s="522"/>
    </row>
    <row r="77" spans="2:8" x14ac:dyDescent="0.25">
      <c r="B77" s="301"/>
      <c r="C77" s="192"/>
      <c r="D77" s="20"/>
      <c r="E77" s="20"/>
      <c r="F77" s="20"/>
      <c r="G77" s="20"/>
      <c r="H77" s="20"/>
    </row>
    <row r="78" spans="2:8" x14ac:dyDescent="0.25">
      <c r="B78" s="301"/>
      <c r="C78" s="192"/>
      <c r="D78" s="20"/>
      <c r="E78" s="20"/>
      <c r="F78" s="20"/>
      <c r="G78" s="20"/>
      <c r="H78" s="20"/>
    </row>
    <row r="79" spans="2:8" x14ac:dyDescent="0.25">
      <c r="B79" s="301"/>
      <c r="C79" s="192"/>
      <c r="D79" s="20"/>
      <c r="E79" s="20"/>
      <c r="F79" s="20"/>
      <c r="G79" s="20"/>
      <c r="H79" s="20"/>
    </row>
    <row r="80" spans="2:8" ht="13" x14ac:dyDescent="0.3">
      <c r="E80" s="233"/>
    </row>
    <row r="81" spans="2:15" x14ac:dyDescent="0.25">
      <c r="B81" s="2" t="s">
        <v>656</v>
      </c>
    </row>
    <row r="82" spans="2:15" ht="15.5" x14ac:dyDescent="0.4">
      <c r="B82" s="935" t="s">
        <v>713</v>
      </c>
      <c r="C82" s="1185" t="s">
        <v>714</v>
      </c>
      <c r="D82" s="1186"/>
      <c r="E82" s="1186"/>
      <c r="F82" s="1186"/>
      <c r="G82" s="1186"/>
      <c r="H82" s="1187"/>
    </row>
    <row r="83" spans="2:15" ht="27" customHeight="1" x14ac:dyDescent="0.4">
      <c r="B83" s="935" t="s">
        <v>657</v>
      </c>
      <c r="C83" s="1185" t="s">
        <v>715</v>
      </c>
      <c r="D83" s="1186"/>
      <c r="E83" s="1186"/>
      <c r="F83" s="1186"/>
      <c r="G83" s="1186"/>
      <c r="H83" s="1187"/>
      <c r="I83" s="20"/>
      <c r="J83" s="20"/>
      <c r="K83" s="20"/>
      <c r="L83" s="20"/>
      <c r="M83" s="20"/>
      <c r="N83" s="20"/>
      <c r="O83" s="20"/>
    </row>
    <row r="84" spans="2:15" ht="26.15" customHeight="1" x14ac:dyDescent="0.4">
      <c r="B84" s="935" t="s">
        <v>716</v>
      </c>
      <c r="C84" s="1185" t="s">
        <v>717</v>
      </c>
      <c r="D84" s="1186"/>
      <c r="E84" s="1186"/>
      <c r="F84" s="1186"/>
      <c r="G84" s="1186"/>
      <c r="H84" s="1187"/>
      <c r="I84" s="20"/>
      <c r="J84" s="20"/>
      <c r="K84" s="20"/>
      <c r="L84" s="20"/>
      <c r="M84" s="20"/>
      <c r="N84" s="20"/>
      <c r="O84" s="20"/>
    </row>
    <row r="85" spans="2:15" ht="28" customHeight="1" x14ac:dyDescent="0.25"/>
    <row r="86" spans="2:15" s="523" customFormat="1" ht="15.5" x14ac:dyDescent="0.35">
      <c r="B86" s="17" t="s">
        <v>718</v>
      </c>
      <c r="C86" s="524"/>
      <c r="D86" s="522"/>
      <c r="E86" s="522"/>
      <c r="F86" s="522"/>
      <c r="G86" s="522"/>
      <c r="H86" s="522"/>
    </row>
    <row r="87" spans="2:15" x14ac:dyDescent="0.25">
      <c r="B87" s="301"/>
    </row>
    <row r="88" spans="2:15" x14ac:dyDescent="0.25">
      <c r="B88" s="301"/>
    </row>
    <row r="89" spans="2:15" x14ac:dyDescent="0.25">
      <c r="B89" s="301"/>
    </row>
    <row r="91" spans="2:15" x14ac:dyDescent="0.25">
      <c r="B91" s="2" t="s">
        <v>656</v>
      </c>
    </row>
    <row r="92" spans="2:15" ht="26.15" customHeight="1" x14ac:dyDescent="0.4">
      <c r="B92" s="935" t="s">
        <v>719</v>
      </c>
      <c r="C92" s="1185" t="s">
        <v>720</v>
      </c>
      <c r="D92" s="1186"/>
      <c r="E92" s="1186"/>
      <c r="F92" s="1186"/>
      <c r="G92" s="1186"/>
      <c r="H92" s="1187"/>
      <c r="I92" s="20"/>
      <c r="J92" s="20"/>
      <c r="K92" s="20"/>
      <c r="L92" s="20"/>
      <c r="M92" s="20"/>
      <c r="N92" s="20"/>
      <c r="O92" s="20"/>
    </row>
    <row r="93" spans="2:15" ht="26.15" customHeight="1" x14ac:dyDescent="0.4">
      <c r="B93" s="935" t="s">
        <v>713</v>
      </c>
      <c r="C93" s="1185" t="s">
        <v>721</v>
      </c>
      <c r="D93" s="1186"/>
      <c r="E93" s="1186"/>
      <c r="F93" s="1186"/>
      <c r="G93" s="1186"/>
      <c r="H93" s="1187"/>
      <c r="I93" s="20"/>
      <c r="J93" s="20"/>
      <c r="K93" s="20"/>
      <c r="L93" s="20"/>
      <c r="M93" s="20"/>
      <c r="N93" s="20"/>
      <c r="O93" s="20"/>
    </row>
    <row r="95" spans="2:15" s="523" customFormat="1" ht="15.5" x14ac:dyDescent="0.35">
      <c r="B95" s="17" t="s">
        <v>722</v>
      </c>
      <c r="C95" s="524"/>
      <c r="D95" s="522"/>
      <c r="E95" s="522"/>
      <c r="F95" s="525"/>
      <c r="G95" s="522"/>
      <c r="H95" s="522"/>
    </row>
    <row r="100" spans="2:15" x14ac:dyDescent="0.25">
      <c r="B100" s="2" t="s">
        <v>656</v>
      </c>
    </row>
    <row r="101" spans="2:15" ht="13" customHeight="1" x14ac:dyDescent="0.4">
      <c r="B101" s="935" t="s">
        <v>723</v>
      </c>
      <c r="C101" s="1185" t="s">
        <v>724</v>
      </c>
      <c r="D101" s="1186"/>
      <c r="E101" s="1186"/>
      <c r="F101" s="1186"/>
      <c r="G101" s="1186"/>
      <c r="H101" s="1187"/>
    </row>
    <row r="102" spans="2:15" ht="28" customHeight="1" x14ac:dyDescent="0.4">
      <c r="B102" s="935" t="s">
        <v>657</v>
      </c>
      <c r="C102" s="1185" t="s">
        <v>725</v>
      </c>
      <c r="D102" s="1186"/>
      <c r="E102" s="1186"/>
      <c r="F102" s="1186"/>
      <c r="G102" s="1186"/>
      <c r="H102" s="1187"/>
      <c r="I102" s="20"/>
      <c r="J102" s="20"/>
      <c r="K102" s="20"/>
      <c r="L102" s="20"/>
      <c r="M102" s="20"/>
      <c r="N102" s="20"/>
      <c r="O102" s="20"/>
    </row>
    <row r="103" spans="2:15" ht="15.5" x14ac:dyDescent="0.4">
      <c r="B103" s="935" t="s">
        <v>716</v>
      </c>
      <c r="C103" s="1185" t="s">
        <v>726</v>
      </c>
      <c r="D103" s="1186"/>
      <c r="E103" s="1186"/>
      <c r="F103" s="1186"/>
      <c r="G103" s="1186"/>
      <c r="H103" s="1187"/>
    </row>
    <row r="105" spans="2:15" s="523" customFormat="1" ht="15.5" x14ac:dyDescent="0.35">
      <c r="B105" s="17" t="s">
        <v>727</v>
      </c>
      <c r="C105" s="524"/>
      <c r="D105" s="522"/>
      <c r="E105" s="522"/>
      <c r="F105" s="522"/>
      <c r="G105" s="522"/>
      <c r="H105" s="522"/>
    </row>
    <row r="107" spans="2:15" x14ac:dyDescent="0.25">
      <c r="B107" s="2"/>
    </row>
    <row r="108" spans="2:15" ht="15.5" x14ac:dyDescent="0.35">
      <c r="B108"/>
    </row>
    <row r="110" spans="2:15" x14ac:dyDescent="0.25">
      <c r="B110" s="2" t="s">
        <v>656</v>
      </c>
      <c r="C110" s="192"/>
      <c r="D110" s="20"/>
    </row>
    <row r="111" spans="2:15" ht="26.15" customHeight="1" x14ac:dyDescent="0.4">
      <c r="B111" s="939" t="s">
        <v>728</v>
      </c>
      <c r="C111" s="1188" t="s">
        <v>729</v>
      </c>
      <c r="D111" s="1189"/>
      <c r="E111" s="1189"/>
      <c r="F111" s="1189"/>
      <c r="G111" s="1189"/>
      <c r="H111" s="1190"/>
    </row>
    <row r="112" spans="2:15" ht="15.5" x14ac:dyDescent="0.25">
      <c r="B112" s="939" t="s">
        <v>730</v>
      </c>
      <c r="C112" s="1188" t="s">
        <v>731</v>
      </c>
      <c r="D112" s="1189"/>
      <c r="E112" s="1189"/>
      <c r="F112" s="1189"/>
      <c r="G112" s="1189"/>
      <c r="H112" s="1190"/>
    </row>
    <row r="113" spans="2:8" x14ac:dyDescent="0.25">
      <c r="B113" s="939" t="s">
        <v>732</v>
      </c>
      <c r="C113" s="1188" t="s">
        <v>733</v>
      </c>
      <c r="D113" s="1189"/>
      <c r="E113" s="1189"/>
      <c r="F113" s="1189"/>
      <c r="G113" s="1189"/>
      <c r="H113" s="1190"/>
    </row>
    <row r="114" spans="2:8" ht="25" customHeight="1" x14ac:dyDescent="0.25">
      <c r="B114" s="939" t="s">
        <v>734</v>
      </c>
      <c r="C114" s="1188" t="s">
        <v>735</v>
      </c>
      <c r="D114" s="1189"/>
      <c r="E114" s="1189"/>
      <c r="F114" s="1189"/>
      <c r="G114" s="1189"/>
      <c r="H114" s="1190"/>
    </row>
    <row r="115" spans="2:8" x14ac:dyDescent="0.25">
      <c r="B115" s="935" t="s">
        <v>863</v>
      </c>
      <c r="C115" s="1185" t="s">
        <v>703</v>
      </c>
      <c r="D115" s="1186"/>
      <c r="E115" s="1186"/>
      <c r="F115" s="1186"/>
      <c r="G115" s="1186"/>
      <c r="H115" s="1187"/>
    </row>
    <row r="116" spans="2:8" x14ac:dyDescent="0.25">
      <c r="B116" s="318"/>
      <c r="C116" s="192"/>
      <c r="D116" s="20"/>
      <c r="E116" s="20"/>
      <c r="F116" s="20"/>
      <c r="G116" s="20"/>
      <c r="H116" s="20"/>
    </row>
    <row r="121" spans="2:8" x14ac:dyDescent="0.25">
      <c r="B121" s="2" t="s">
        <v>656</v>
      </c>
    </row>
    <row r="122" spans="2:8" ht="15.5" x14ac:dyDescent="0.4">
      <c r="B122" s="940" t="s">
        <v>730</v>
      </c>
      <c r="C122" s="1188" t="s">
        <v>736</v>
      </c>
      <c r="D122" s="1189"/>
      <c r="E122" s="1189"/>
      <c r="F122" s="1189"/>
      <c r="G122" s="1189"/>
      <c r="H122" s="1190"/>
    </row>
    <row r="123" spans="2:8" x14ac:dyDescent="0.25">
      <c r="B123" s="938" t="s">
        <v>737</v>
      </c>
      <c r="C123" s="1188" t="s">
        <v>738</v>
      </c>
      <c r="D123" s="1189"/>
      <c r="E123" s="1189"/>
      <c r="F123" s="1189"/>
      <c r="G123" s="1189"/>
      <c r="H123" s="1190"/>
    </row>
    <row r="124" spans="2:8" ht="15.5" x14ac:dyDescent="0.4">
      <c r="B124" s="940" t="s">
        <v>739</v>
      </c>
      <c r="C124" s="1188" t="s">
        <v>740</v>
      </c>
      <c r="D124" s="1189"/>
      <c r="E124" s="1189"/>
      <c r="F124" s="1189"/>
      <c r="G124" s="1189"/>
      <c r="H124" s="1190"/>
    </row>
    <row r="125" spans="2:8" x14ac:dyDescent="0.25">
      <c r="B125" s="941">
        <v>0.71699999999999997</v>
      </c>
      <c r="C125" s="1188" t="s">
        <v>741</v>
      </c>
      <c r="D125" s="1189"/>
      <c r="E125" s="1189"/>
      <c r="F125" s="1189"/>
      <c r="G125" s="1189"/>
      <c r="H125" s="1190"/>
    </row>
    <row r="126" spans="2:8" x14ac:dyDescent="0.25">
      <c r="B126" s="938" t="s">
        <v>742</v>
      </c>
      <c r="C126" s="1185" t="s">
        <v>743</v>
      </c>
      <c r="D126" s="1186"/>
      <c r="E126" s="1186"/>
      <c r="F126" s="1186"/>
      <c r="G126" s="1186"/>
      <c r="H126" s="1187"/>
    </row>
    <row r="127" spans="2:8" x14ac:dyDescent="0.25">
      <c r="B127" s="938" t="s">
        <v>744</v>
      </c>
      <c r="C127" s="1185" t="s">
        <v>745</v>
      </c>
      <c r="D127" s="1186"/>
      <c r="E127" s="1186"/>
      <c r="F127" s="1186"/>
      <c r="G127" s="1186"/>
      <c r="H127" s="1187"/>
    </row>
    <row r="128" spans="2:8" x14ac:dyDescent="0.25">
      <c r="B128" s="11" t="s">
        <v>746</v>
      </c>
      <c r="C128" s="234"/>
    </row>
    <row r="134" spans="2:8" x14ac:dyDescent="0.25">
      <c r="B134" s="2" t="s">
        <v>656</v>
      </c>
    </row>
    <row r="135" spans="2:8" ht="15.5" x14ac:dyDescent="0.4">
      <c r="B135" s="940" t="s">
        <v>734</v>
      </c>
      <c r="C135" s="1188" t="s">
        <v>747</v>
      </c>
      <c r="D135" s="1189"/>
      <c r="E135" s="1189"/>
      <c r="F135" s="1189"/>
      <c r="G135" s="1189"/>
      <c r="H135" s="1190"/>
    </row>
    <row r="136" spans="2:8" ht="15.5" x14ac:dyDescent="0.4">
      <c r="B136" s="938" t="s">
        <v>748</v>
      </c>
      <c r="C136" s="1188" t="s">
        <v>749</v>
      </c>
      <c r="D136" s="1189"/>
      <c r="E136" s="1189"/>
      <c r="F136" s="1189"/>
      <c r="G136" s="1189"/>
      <c r="H136" s="1190"/>
    </row>
    <row r="137" spans="2:8" ht="15.5" x14ac:dyDescent="0.4">
      <c r="B137" s="940" t="s">
        <v>750</v>
      </c>
      <c r="C137" s="1188" t="s">
        <v>751</v>
      </c>
      <c r="D137" s="1189"/>
      <c r="E137" s="1189"/>
      <c r="F137" s="1189"/>
      <c r="G137" s="1189"/>
      <c r="H137" s="1190"/>
    </row>
    <row r="138" spans="2:8" ht="15.5" x14ac:dyDescent="0.4">
      <c r="B138" s="941" t="s">
        <v>752</v>
      </c>
      <c r="C138" s="1188" t="s">
        <v>753</v>
      </c>
      <c r="D138" s="1189"/>
      <c r="E138" s="1189"/>
      <c r="F138" s="1189"/>
      <c r="G138" s="1189"/>
      <c r="H138" s="1190"/>
    </row>
    <row r="140" spans="2:8" s="523" customFormat="1" ht="15.5" x14ac:dyDescent="0.35">
      <c r="B140" s="17" t="s">
        <v>754</v>
      </c>
      <c r="C140" s="524"/>
      <c r="D140" s="522"/>
      <c r="E140" s="522"/>
      <c r="F140" s="522"/>
      <c r="G140" s="522"/>
      <c r="H140" s="522"/>
    </row>
    <row r="144" spans="2:8" x14ac:dyDescent="0.25">
      <c r="B144" s="2" t="s">
        <v>656</v>
      </c>
    </row>
    <row r="145" spans="2:8" ht="15.5" x14ac:dyDescent="0.4">
      <c r="B145" s="938" t="s">
        <v>755</v>
      </c>
      <c r="C145" s="1185" t="s">
        <v>756</v>
      </c>
      <c r="D145" s="1186"/>
      <c r="E145" s="1186"/>
      <c r="F145" s="1186"/>
      <c r="G145" s="1186"/>
      <c r="H145" s="1187"/>
    </row>
    <row r="146" spans="2:8" ht="15.5" x14ac:dyDescent="0.4">
      <c r="B146" s="938" t="s">
        <v>757</v>
      </c>
      <c r="C146" s="1185" t="s">
        <v>758</v>
      </c>
      <c r="D146" s="1186"/>
      <c r="E146" s="1186"/>
      <c r="F146" s="1186"/>
      <c r="G146" s="1186"/>
      <c r="H146" s="1187"/>
    </row>
    <row r="147" spans="2:8" ht="15.5" x14ac:dyDescent="0.4">
      <c r="B147" s="938" t="s">
        <v>759</v>
      </c>
      <c r="C147" s="1185" t="s">
        <v>760</v>
      </c>
      <c r="D147" s="1186"/>
      <c r="E147" s="1186"/>
      <c r="F147" s="1186"/>
      <c r="G147" s="1186"/>
      <c r="H147" s="1187"/>
    </row>
    <row r="148" spans="2:8" x14ac:dyDescent="0.25">
      <c r="B148" s="938" t="s">
        <v>761</v>
      </c>
      <c r="C148" s="1194" t="s">
        <v>762</v>
      </c>
      <c r="D148" s="1195"/>
      <c r="E148" s="1195"/>
      <c r="F148" s="1195"/>
      <c r="G148" s="1195"/>
      <c r="H148" s="1196"/>
    </row>
    <row r="151" spans="2:8" s="523" customFormat="1" ht="15.5" x14ac:dyDescent="0.35">
      <c r="B151" s="17" t="s">
        <v>763</v>
      </c>
      <c r="C151" s="524"/>
      <c r="D151" s="522"/>
      <c r="E151" s="522"/>
      <c r="F151" s="522"/>
      <c r="G151" s="522"/>
      <c r="H151" s="522"/>
    </row>
    <row r="153" spans="2:8" ht="15.5" x14ac:dyDescent="0.35">
      <c r="B153"/>
    </row>
    <row r="154" spans="2:8" x14ac:dyDescent="0.25">
      <c r="B154" s="2"/>
      <c r="C154" s="192"/>
      <c r="D154" s="20"/>
    </row>
    <row r="155" spans="2:8" x14ac:dyDescent="0.25">
      <c r="B155" s="2" t="s">
        <v>656</v>
      </c>
      <c r="C155" s="192"/>
      <c r="D155" s="20"/>
    </row>
    <row r="156" spans="2:8" ht="15.5" x14ac:dyDescent="0.4">
      <c r="B156" s="940" t="s">
        <v>764</v>
      </c>
      <c r="C156" s="1188" t="s">
        <v>765</v>
      </c>
      <c r="D156" s="1189"/>
      <c r="E156" s="1189"/>
      <c r="F156" s="1189"/>
      <c r="G156" s="1189"/>
      <c r="H156" s="1190"/>
    </row>
    <row r="157" spans="2:8" ht="15.5" x14ac:dyDescent="0.4">
      <c r="B157" s="940" t="s">
        <v>766</v>
      </c>
      <c r="C157" s="1188" t="s">
        <v>767</v>
      </c>
      <c r="D157" s="1189"/>
      <c r="E157" s="1189"/>
      <c r="F157" s="1189"/>
      <c r="G157" s="1189"/>
      <c r="H157" s="1190"/>
    </row>
    <row r="158" spans="2:8" ht="15.5" x14ac:dyDescent="0.4">
      <c r="B158" s="940" t="s">
        <v>768</v>
      </c>
      <c r="C158" s="1188" t="s">
        <v>769</v>
      </c>
      <c r="D158" s="1189"/>
      <c r="E158" s="1189"/>
      <c r="F158" s="1189"/>
      <c r="G158" s="1189"/>
      <c r="H158" s="1190"/>
    </row>
    <row r="159" spans="2:8" x14ac:dyDescent="0.25">
      <c r="B159" s="938">
        <v>365</v>
      </c>
      <c r="C159" s="1188" t="s">
        <v>770</v>
      </c>
      <c r="D159" s="1189"/>
      <c r="E159" s="1189"/>
      <c r="F159" s="1189"/>
      <c r="G159" s="1189"/>
      <c r="H159" s="1190"/>
    </row>
    <row r="160" spans="2:8" x14ac:dyDescent="0.25">
      <c r="B160" s="938">
        <v>0.71699999999999997</v>
      </c>
      <c r="C160" s="1188" t="s">
        <v>771</v>
      </c>
      <c r="D160" s="1189"/>
      <c r="E160" s="1189"/>
      <c r="F160" s="1189"/>
      <c r="G160" s="1189"/>
      <c r="H160" s="1190"/>
    </row>
    <row r="161" spans="2:15" ht="15.5" x14ac:dyDescent="0.4">
      <c r="B161" s="940" t="s">
        <v>772</v>
      </c>
      <c r="C161" s="1188" t="s">
        <v>773</v>
      </c>
      <c r="D161" s="1189"/>
      <c r="E161" s="1189"/>
      <c r="F161" s="1189"/>
      <c r="G161" s="1189"/>
      <c r="H161" s="1190"/>
    </row>
    <row r="162" spans="2:15" x14ac:dyDescent="0.25">
      <c r="B162" s="938">
        <v>1E-3</v>
      </c>
      <c r="C162" s="1188" t="s">
        <v>664</v>
      </c>
      <c r="D162" s="1189"/>
      <c r="E162" s="1189"/>
      <c r="F162" s="1189"/>
      <c r="G162" s="1189"/>
      <c r="H162" s="1190"/>
    </row>
    <row r="163" spans="2:15" x14ac:dyDescent="0.25">
      <c r="B163" s="938"/>
      <c r="C163" s="1185"/>
      <c r="D163" s="1186"/>
      <c r="E163" s="1186"/>
      <c r="F163" s="1186"/>
      <c r="G163" s="1186"/>
      <c r="H163" s="1187"/>
    </row>
    <row r="164" spans="2:15" x14ac:dyDescent="0.25">
      <c r="B164" s="2"/>
      <c r="C164" s="192"/>
      <c r="D164" s="20"/>
    </row>
    <row r="165" spans="2:15" s="523" customFormat="1" ht="15.5" x14ac:dyDescent="0.35">
      <c r="B165" s="17" t="s">
        <v>774</v>
      </c>
      <c r="C165" s="526"/>
      <c r="D165" s="525"/>
      <c r="E165" s="522"/>
      <c r="F165" s="522"/>
      <c r="G165" s="522"/>
      <c r="H165" s="522"/>
    </row>
    <row r="166" spans="2:15" x14ac:dyDescent="0.25">
      <c r="B166" s="2"/>
      <c r="C166" s="192"/>
    </row>
    <row r="167" spans="2:15" ht="15.5" x14ac:dyDescent="0.35">
      <c r="B167"/>
    </row>
    <row r="169" spans="2:15" x14ac:dyDescent="0.25">
      <c r="B169" s="2" t="s">
        <v>656</v>
      </c>
      <c r="C169" s="192"/>
      <c r="D169" s="20"/>
      <c r="E169" s="20"/>
      <c r="F169" s="20"/>
    </row>
    <row r="170" spans="2:15" ht="28" customHeight="1" x14ac:dyDescent="0.4">
      <c r="B170" s="942" t="s">
        <v>775</v>
      </c>
      <c r="C170" s="1188" t="s">
        <v>776</v>
      </c>
      <c r="D170" s="1189"/>
      <c r="E170" s="1189"/>
      <c r="F170" s="1189"/>
      <c r="G170" s="1189"/>
      <c r="H170" s="1190"/>
      <c r="I170" s="20"/>
      <c r="J170" s="20"/>
      <c r="K170" s="20"/>
      <c r="L170" s="20"/>
      <c r="M170" s="20"/>
      <c r="N170" s="20"/>
      <c r="O170" s="20"/>
    </row>
    <row r="171" spans="2:15" ht="15.5" x14ac:dyDescent="0.25">
      <c r="B171" s="939" t="s">
        <v>777</v>
      </c>
      <c r="C171" s="1188" t="s">
        <v>778</v>
      </c>
      <c r="D171" s="1189"/>
      <c r="E171" s="1189"/>
      <c r="F171" s="1189"/>
      <c r="G171" s="1189"/>
      <c r="H171" s="1190"/>
    </row>
    <row r="172" spans="2:15" ht="15.5" x14ac:dyDescent="0.25">
      <c r="B172" s="939" t="s">
        <v>693</v>
      </c>
      <c r="C172" s="1188" t="s">
        <v>779</v>
      </c>
      <c r="D172" s="1189"/>
      <c r="E172" s="1189"/>
      <c r="F172" s="1189"/>
      <c r="G172" s="1189"/>
      <c r="H172" s="1190"/>
    </row>
    <row r="173" spans="2:15" x14ac:dyDescent="0.25">
      <c r="B173" s="935">
        <v>1E-3</v>
      </c>
      <c r="C173" s="1188" t="s">
        <v>664</v>
      </c>
      <c r="D173" s="1189"/>
      <c r="E173" s="1189"/>
      <c r="F173" s="1189"/>
      <c r="G173" s="1189"/>
      <c r="H173" s="1190"/>
    </row>
    <row r="174" spans="2:15" x14ac:dyDescent="0.25">
      <c r="B174" s="935"/>
      <c r="C174" s="1185"/>
      <c r="D174" s="1186"/>
      <c r="E174" s="1186"/>
      <c r="F174" s="1186"/>
      <c r="G174" s="1186"/>
      <c r="H174" s="1187"/>
    </row>
    <row r="175" spans="2:15" x14ac:dyDescent="0.25">
      <c r="C175" s="192"/>
    </row>
    <row r="177" spans="2:8" x14ac:dyDescent="0.25">
      <c r="B177" s="2"/>
    </row>
    <row r="178" spans="2:8" x14ac:dyDescent="0.25">
      <c r="B178" s="2" t="s">
        <v>656</v>
      </c>
      <c r="C178" s="192"/>
      <c r="D178" s="20"/>
      <c r="E178" s="20"/>
    </row>
    <row r="179" spans="2:8" ht="15.5" x14ac:dyDescent="0.4">
      <c r="B179" s="940" t="s">
        <v>780</v>
      </c>
      <c r="C179" s="1188" t="s">
        <v>778</v>
      </c>
      <c r="D179" s="1189"/>
      <c r="E179" s="1189"/>
      <c r="F179" s="1189"/>
      <c r="G179" s="1189"/>
      <c r="H179" s="1190"/>
    </row>
    <row r="180" spans="2:8" ht="24" customHeight="1" x14ac:dyDescent="0.4">
      <c r="B180" s="940" t="s">
        <v>704</v>
      </c>
      <c r="C180" s="1188" t="s">
        <v>781</v>
      </c>
      <c r="D180" s="1189"/>
      <c r="E180" s="1189"/>
      <c r="F180" s="1189"/>
      <c r="G180" s="1189"/>
      <c r="H180" s="1190"/>
    </row>
    <row r="181" spans="2:8" ht="15.5" x14ac:dyDescent="0.4">
      <c r="B181" s="940" t="s">
        <v>782</v>
      </c>
      <c r="C181" s="1188" t="s">
        <v>783</v>
      </c>
      <c r="D181" s="1189"/>
      <c r="E181" s="1189"/>
      <c r="F181" s="1189"/>
      <c r="G181" s="1189"/>
      <c r="H181" s="1190"/>
    </row>
    <row r="182" spans="2:8" x14ac:dyDescent="0.25">
      <c r="B182" s="938">
        <v>365</v>
      </c>
      <c r="C182" s="1188" t="s">
        <v>770</v>
      </c>
      <c r="D182" s="1189"/>
      <c r="E182" s="1189"/>
      <c r="F182" s="1189"/>
      <c r="G182" s="1189"/>
      <c r="H182" s="1190"/>
    </row>
    <row r="183" spans="2:8" x14ac:dyDescent="0.25">
      <c r="B183" s="938">
        <v>0.71699999999999997</v>
      </c>
      <c r="C183" s="1188" t="s">
        <v>784</v>
      </c>
      <c r="D183" s="1189"/>
      <c r="E183" s="1189"/>
      <c r="F183" s="1189"/>
      <c r="G183" s="1189"/>
      <c r="H183" s="1190"/>
    </row>
    <row r="184" spans="2:8" ht="15.5" x14ac:dyDescent="0.4">
      <c r="B184" s="940" t="s">
        <v>785</v>
      </c>
      <c r="C184" s="1188" t="s">
        <v>786</v>
      </c>
      <c r="D184" s="1189"/>
      <c r="E184" s="1189"/>
      <c r="F184" s="1189"/>
      <c r="G184" s="1189"/>
      <c r="H184" s="1190"/>
    </row>
    <row r="185" spans="2:8" ht="15.5" x14ac:dyDescent="0.4">
      <c r="B185" s="940" t="s">
        <v>787</v>
      </c>
      <c r="C185" s="1191" t="s">
        <v>788</v>
      </c>
      <c r="D185" s="1192"/>
      <c r="E185" s="1192"/>
      <c r="F185" s="1192"/>
      <c r="G185" s="1192"/>
      <c r="H185" s="1193"/>
    </row>
    <row r="187" spans="2:8" s="523" customFormat="1" ht="15.5" x14ac:dyDescent="0.35">
      <c r="B187" s="255" t="s">
        <v>789</v>
      </c>
      <c r="C187" s="524"/>
      <c r="D187" s="522"/>
      <c r="E187" s="522"/>
      <c r="F187" s="522"/>
      <c r="G187" s="522"/>
      <c r="H187" s="522"/>
    </row>
    <row r="191" spans="2:8" x14ac:dyDescent="0.25">
      <c r="B191" s="2" t="s">
        <v>656</v>
      </c>
      <c r="C191" s="192"/>
      <c r="D191" s="20"/>
      <c r="E191" s="20"/>
    </row>
    <row r="192" spans="2:8" ht="15.5" x14ac:dyDescent="0.4">
      <c r="B192" s="939" t="s">
        <v>790</v>
      </c>
      <c r="C192" s="1188" t="s">
        <v>791</v>
      </c>
      <c r="D192" s="1189"/>
      <c r="E192" s="1189"/>
      <c r="F192" s="1189"/>
      <c r="G192" s="1189"/>
      <c r="H192" s="1190"/>
    </row>
    <row r="193" spans="2:8" ht="15.5" x14ac:dyDescent="0.4">
      <c r="B193" s="939" t="s">
        <v>728</v>
      </c>
      <c r="C193" s="1188" t="s">
        <v>792</v>
      </c>
      <c r="D193" s="1189"/>
      <c r="E193" s="1189"/>
      <c r="F193" s="1189"/>
      <c r="G193" s="1189"/>
      <c r="H193" s="1190"/>
    </row>
    <row r="194" spans="2:8" ht="15.5" x14ac:dyDescent="0.4">
      <c r="B194" s="939" t="s">
        <v>793</v>
      </c>
      <c r="C194" s="1185" t="s">
        <v>794</v>
      </c>
      <c r="D194" s="1186"/>
      <c r="E194" s="1186"/>
      <c r="F194" s="1186"/>
      <c r="G194" s="1186"/>
      <c r="H194" s="1187"/>
    </row>
    <row r="195" spans="2:8" ht="15.5" x14ac:dyDescent="0.4">
      <c r="B195" s="939" t="s">
        <v>764</v>
      </c>
      <c r="C195" s="1188" t="s">
        <v>795</v>
      </c>
      <c r="D195" s="1189"/>
      <c r="E195" s="1189"/>
      <c r="F195" s="1189"/>
      <c r="G195" s="1189"/>
      <c r="H195" s="1190"/>
    </row>
    <row r="196" spans="2:8" ht="24" customHeight="1" x14ac:dyDescent="0.4">
      <c r="B196" s="939" t="s">
        <v>796</v>
      </c>
      <c r="C196" s="1188" t="s">
        <v>797</v>
      </c>
      <c r="D196" s="1189"/>
      <c r="E196" s="1189"/>
      <c r="F196" s="1189"/>
      <c r="G196" s="1189"/>
      <c r="H196" s="1190"/>
    </row>
    <row r="198" spans="2:8" s="523" customFormat="1" ht="15.5" x14ac:dyDescent="0.35">
      <c r="B198" s="255" t="s">
        <v>798</v>
      </c>
      <c r="C198" s="524"/>
      <c r="D198" s="522"/>
      <c r="E198" s="522"/>
      <c r="F198" s="522"/>
      <c r="G198" s="522"/>
      <c r="H198" s="522"/>
    </row>
    <row r="199" spans="2:8" ht="13" x14ac:dyDescent="0.3">
      <c r="B199" s="130"/>
    </row>
    <row r="200" spans="2:8" ht="13" x14ac:dyDescent="0.3">
      <c r="B200" s="130"/>
    </row>
    <row r="201" spans="2:8" ht="13" x14ac:dyDescent="0.3">
      <c r="B201" s="130"/>
    </row>
    <row r="202" spans="2:8" x14ac:dyDescent="0.25">
      <c r="B202" s="2" t="s">
        <v>656</v>
      </c>
    </row>
    <row r="203" spans="2:8" ht="15.5" x14ac:dyDescent="0.4">
      <c r="B203" s="939" t="s">
        <v>799</v>
      </c>
      <c r="C203" s="1185" t="s">
        <v>800</v>
      </c>
      <c r="D203" s="1186"/>
      <c r="E203" s="1186"/>
      <c r="F203" s="1186"/>
      <c r="G203" s="1186"/>
      <c r="H203" s="1187"/>
    </row>
    <row r="204" spans="2:8" ht="12" customHeight="1" x14ac:dyDescent="0.4">
      <c r="B204" s="939" t="s">
        <v>801</v>
      </c>
      <c r="C204" s="1185" t="s">
        <v>802</v>
      </c>
      <c r="D204" s="1186"/>
      <c r="E204" s="1186"/>
      <c r="F204" s="1186"/>
      <c r="G204" s="1186"/>
      <c r="H204" s="1187"/>
    </row>
    <row r="205" spans="2:8" ht="12" customHeight="1" x14ac:dyDescent="0.4">
      <c r="B205" s="939" t="s">
        <v>803</v>
      </c>
      <c r="C205" s="1185" t="s">
        <v>804</v>
      </c>
      <c r="D205" s="1186"/>
      <c r="E205" s="1186"/>
      <c r="F205" s="1186"/>
      <c r="G205" s="1186"/>
      <c r="H205" s="1187"/>
    </row>
    <row r="206" spans="2:8" x14ac:dyDescent="0.25">
      <c r="B206" s="2"/>
    </row>
    <row r="207" spans="2:8" x14ac:dyDescent="0.25">
      <c r="B207" s="2"/>
    </row>
    <row r="208" spans="2:8" x14ac:dyDescent="0.25">
      <c r="B208" s="335"/>
    </row>
    <row r="209" spans="2:26" x14ac:dyDescent="0.25">
      <c r="B209" s="335"/>
    </row>
    <row r="210" spans="2:26" x14ac:dyDescent="0.25">
      <c r="B210" s="2" t="s">
        <v>656</v>
      </c>
    </row>
    <row r="211" spans="2:26" ht="15.5" x14ac:dyDescent="0.25">
      <c r="B211" s="939" t="s">
        <v>805</v>
      </c>
      <c r="C211" s="1188" t="s">
        <v>806</v>
      </c>
      <c r="D211" s="1189"/>
      <c r="E211" s="1189"/>
      <c r="F211" s="1189"/>
      <c r="G211" s="1189"/>
      <c r="H211" s="1190"/>
    </row>
    <row r="212" spans="2:26" ht="15.5" x14ac:dyDescent="0.4">
      <c r="B212" s="935" t="s">
        <v>807</v>
      </c>
      <c r="C212" s="1188" t="s">
        <v>808</v>
      </c>
      <c r="D212" s="1189"/>
      <c r="E212" s="1189"/>
      <c r="F212" s="1189"/>
      <c r="G212" s="1189"/>
      <c r="H212" s="1190"/>
    </row>
    <row r="213" spans="2:26" ht="15.5" x14ac:dyDescent="0.25">
      <c r="B213" s="935" t="s">
        <v>809</v>
      </c>
      <c r="C213" s="1185" t="s">
        <v>810</v>
      </c>
      <c r="D213" s="1186"/>
      <c r="E213" s="1186"/>
      <c r="F213" s="1186"/>
      <c r="G213" s="1186"/>
      <c r="H213" s="1187"/>
    </row>
    <row r="214" spans="2:26" ht="15.5" x14ac:dyDescent="0.25">
      <c r="B214" s="935" t="s">
        <v>811</v>
      </c>
      <c r="C214" s="1185" t="s">
        <v>812</v>
      </c>
      <c r="D214" s="1186"/>
      <c r="E214" s="1186"/>
      <c r="F214" s="1186"/>
      <c r="G214" s="1186"/>
      <c r="H214" s="1187"/>
    </row>
    <row r="215" spans="2:26" x14ac:dyDescent="0.25">
      <c r="B215" s="935">
        <v>1E-3</v>
      </c>
      <c r="C215" s="1185" t="s">
        <v>664</v>
      </c>
      <c r="D215" s="1186"/>
      <c r="E215" s="1186"/>
      <c r="F215" s="1186"/>
      <c r="G215" s="1186"/>
      <c r="H215" s="1187"/>
    </row>
    <row r="217" spans="2:26" s="523" customFormat="1" ht="15.5" x14ac:dyDescent="0.35">
      <c r="B217" s="17" t="s">
        <v>813</v>
      </c>
      <c r="C217" s="527"/>
      <c r="D217" s="522"/>
      <c r="E217" s="522"/>
      <c r="F217" s="522"/>
      <c r="G217" s="522"/>
      <c r="H217" s="522"/>
    </row>
    <row r="221" spans="2:26" x14ac:dyDescent="0.25">
      <c r="B221" s="10" t="s">
        <v>292</v>
      </c>
      <c r="C221" s="192"/>
      <c r="D221" s="20"/>
      <c r="E221" s="20"/>
      <c r="F221" s="20"/>
      <c r="G221" s="20"/>
      <c r="H221" s="20"/>
      <c r="I221" s="2"/>
      <c r="J221" s="2"/>
      <c r="K221" s="2"/>
      <c r="L221" s="2"/>
      <c r="M221" s="2"/>
      <c r="N221" s="2"/>
      <c r="O221" s="2"/>
      <c r="P221" s="2"/>
      <c r="Q221" s="2"/>
      <c r="R221" s="2"/>
      <c r="S221" s="2"/>
      <c r="T221" s="2"/>
      <c r="U221" s="2"/>
      <c r="V221" s="2"/>
      <c r="W221" s="2"/>
      <c r="X221" s="2"/>
      <c r="Y221" s="2"/>
      <c r="Z221" s="2"/>
    </row>
    <row r="222" spans="2:26" x14ac:dyDescent="0.25">
      <c r="B222" s="2" t="s">
        <v>656</v>
      </c>
      <c r="C222" s="192"/>
      <c r="D222" s="20"/>
      <c r="E222" s="20"/>
      <c r="F222" s="20"/>
      <c r="G222" s="20"/>
      <c r="H222" s="20"/>
      <c r="I222" s="2"/>
      <c r="J222" s="2"/>
      <c r="K222" s="2"/>
      <c r="L222" s="2"/>
      <c r="M222" s="2"/>
      <c r="N222" s="2"/>
      <c r="O222" s="2"/>
      <c r="P222" s="2"/>
      <c r="Q222" s="2"/>
      <c r="R222" s="2"/>
      <c r="S222" s="2"/>
      <c r="T222" s="2"/>
      <c r="U222" s="2"/>
      <c r="V222" s="2"/>
      <c r="W222" s="2"/>
      <c r="X222" s="2"/>
      <c r="Y222" s="2"/>
      <c r="Z222" s="2"/>
    </row>
    <row r="223" spans="2:26" ht="15.5" x14ac:dyDescent="0.25">
      <c r="B223" s="935" t="s">
        <v>814</v>
      </c>
      <c r="C223" s="1188" t="s">
        <v>815</v>
      </c>
      <c r="D223" s="1189"/>
      <c r="E223" s="1189"/>
      <c r="F223" s="1189"/>
      <c r="G223" s="1189"/>
      <c r="H223" s="1190"/>
      <c r="I223" s="2"/>
      <c r="J223" s="2"/>
      <c r="K223" s="2"/>
      <c r="L223" s="2"/>
      <c r="M223" s="2"/>
      <c r="N223" s="2"/>
      <c r="O223" s="2"/>
      <c r="P223" s="2"/>
      <c r="Q223" s="2"/>
      <c r="R223" s="2"/>
      <c r="S223" s="2"/>
      <c r="T223" s="2"/>
      <c r="U223" s="2"/>
      <c r="V223" s="2"/>
      <c r="W223" s="2"/>
      <c r="X223" s="2"/>
      <c r="Y223" s="2"/>
      <c r="Z223" s="2"/>
    </row>
    <row r="224" spans="2:26" ht="15.5" x14ac:dyDescent="0.25">
      <c r="B224" s="935" t="s">
        <v>730</v>
      </c>
      <c r="C224" s="1188" t="s">
        <v>816</v>
      </c>
      <c r="D224" s="1189"/>
      <c r="E224" s="1189"/>
      <c r="F224" s="1189"/>
      <c r="G224" s="1189"/>
      <c r="H224" s="1190"/>
      <c r="J224" s="2"/>
      <c r="K224" s="2"/>
      <c r="L224" s="2"/>
      <c r="M224" s="2"/>
      <c r="N224" s="2"/>
      <c r="O224" s="2"/>
      <c r="P224" s="2"/>
      <c r="Q224" s="2"/>
      <c r="R224" s="2"/>
      <c r="S224" s="2"/>
      <c r="T224" s="2"/>
      <c r="U224" s="2"/>
      <c r="V224" s="2"/>
      <c r="W224" s="2"/>
      <c r="X224" s="2"/>
      <c r="Y224" s="2"/>
      <c r="Z224" s="2"/>
    </row>
    <row r="225" spans="2:30" x14ac:dyDescent="0.25">
      <c r="B225" s="935" t="s">
        <v>817</v>
      </c>
      <c r="C225" s="1188" t="s">
        <v>818</v>
      </c>
      <c r="D225" s="1189"/>
      <c r="E225" s="1189"/>
      <c r="F225" s="1189"/>
      <c r="G225" s="1189"/>
      <c r="H225" s="1190"/>
      <c r="I225" s="20"/>
      <c r="J225" s="20"/>
      <c r="K225" s="20"/>
      <c r="L225" s="20"/>
      <c r="M225" s="20"/>
      <c r="N225" s="20"/>
      <c r="O225" s="20"/>
      <c r="P225" s="20"/>
      <c r="Q225" s="20"/>
      <c r="R225" s="20"/>
      <c r="S225" s="20"/>
      <c r="T225" s="20"/>
      <c r="U225" s="20"/>
      <c r="V225" s="20"/>
      <c r="W225" s="20"/>
      <c r="X225" s="20"/>
      <c r="Y225" s="20"/>
      <c r="Z225" s="20"/>
      <c r="AA225" s="20"/>
      <c r="AB225" s="20"/>
      <c r="AC225" s="20"/>
      <c r="AD225" s="20"/>
    </row>
    <row r="226" spans="2:30" x14ac:dyDescent="0.25">
      <c r="B226" s="935">
        <v>25</v>
      </c>
      <c r="C226" s="1188" t="s">
        <v>819</v>
      </c>
      <c r="D226" s="1189"/>
      <c r="E226" s="1189"/>
      <c r="F226" s="1189"/>
      <c r="G226" s="1189"/>
      <c r="H226" s="1190"/>
      <c r="I226" s="2"/>
      <c r="J226" s="2"/>
      <c r="K226" s="2"/>
      <c r="L226" s="2"/>
      <c r="M226" s="2"/>
      <c r="N226" s="2"/>
      <c r="O226" s="2"/>
      <c r="P226" s="2"/>
      <c r="Q226" s="2"/>
      <c r="R226" s="2"/>
      <c r="S226" s="2"/>
      <c r="T226" s="2"/>
      <c r="U226" s="2"/>
      <c r="V226" s="2"/>
      <c r="W226" s="2"/>
      <c r="X226" s="2"/>
      <c r="Y226" s="2"/>
    </row>
    <row r="227" spans="2:30" ht="13" x14ac:dyDescent="0.3">
      <c r="B227" s="332"/>
      <c r="C227" s="192"/>
      <c r="D227" s="20"/>
      <c r="E227" s="20"/>
      <c r="F227" s="20"/>
      <c r="G227" s="20"/>
      <c r="H227" s="20"/>
      <c r="I227" s="2"/>
      <c r="J227" s="2"/>
      <c r="K227" s="2"/>
      <c r="L227" s="2"/>
      <c r="M227" s="2"/>
      <c r="N227" s="2"/>
      <c r="O227" s="2"/>
      <c r="P227" s="2"/>
      <c r="Q227" s="2"/>
      <c r="R227" s="2"/>
      <c r="S227" s="2"/>
      <c r="T227" s="2"/>
      <c r="U227" s="2"/>
      <c r="V227" s="2"/>
      <c r="W227" s="2"/>
      <c r="X227" s="2"/>
      <c r="Y227" s="2"/>
      <c r="Z227" s="2"/>
    </row>
  </sheetData>
  <sheetProtection algorithmName="SHA-512" hashValue="zwBhIwCwTi0qpOfJPNPIa6m1GjCEKPR8Xvw0C1B90MYSbjWyIk8CzU5Nbc+jiO7zGmnGOtPupNWmI1kBEYmrwA==" saltValue="rQFHVq4Vy90aFIyTdCzkig==" spinCount="100000" sheet="1" objects="1" scenarios="1"/>
  <mergeCells count="100">
    <mergeCell ref="C41:H41"/>
    <mergeCell ref="C21:H21"/>
    <mergeCell ref="C22:H22"/>
    <mergeCell ref="C23:H23"/>
    <mergeCell ref="C28:H28"/>
    <mergeCell ref="C29:H29"/>
    <mergeCell ref="C30:H30"/>
    <mergeCell ref="C31:H31"/>
    <mergeCell ref="C32:H32"/>
    <mergeCell ref="C33:H33"/>
    <mergeCell ref="C34:H34"/>
    <mergeCell ref="C35:H35"/>
    <mergeCell ref="C14:H14"/>
    <mergeCell ref="C9:H9"/>
    <mergeCell ref="C10:H10"/>
    <mergeCell ref="C11:H11"/>
    <mergeCell ref="C12:H12"/>
    <mergeCell ref="C13:H13"/>
    <mergeCell ref="C60:H60"/>
    <mergeCell ref="C42:H42"/>
    <mergeCell ref="C43:H43"/>
    <mergeCell ref="C44:H44"/>
    <mergeCell ref="C45:H45"/>
    <mergeCell ref="C55:H55"/>
    <mergeCell ref="C56:H56"/>
    <mergeCell ref="C57:H57"/>
    <mergeCell ref="C58:H58"/>
    <mergeCell ref="C59:H59"/>
    <mergeCell ref="C103:H103"/>
    <mergeCell ref="C61:H61"/>
    <mergeCell ref="C62:H62"/>
    <mergeCell ref="C63:H63"/>
    <mergeCell ref="C64:H64"/>
    <mergeCell ref="C82:H82"/>
    <mergeCell ref="C83:H83"/>
    <mergeCell ref="C84:H84"/>
    <mergeCell ref="C92:H92"/>
    <mergeCell ref="C93:H93"/>
    <mergeCell ref="C101:H101"/>
    <mergeCell ref="C102:H102"/>
    <mergeCell ref="C71:H71"/>
    <mergeCell ref="C72:H72"/>
    <mergeCell ref="C73:H73"/>
    <mergeCell ref="C74:H74"/>
    <mergeCell ref="C145:H145"/>
    <mergeCell ref="C111:H111"/>
    <mergeCell ref="C112:H112"/>
    <mergeCell ref="C113:H113"/>
    <mergeCell ref="C114:H114"/>
    <mergeCell ref="C115:H115"/>
    <mergeCell ref="C122:H122"/>
    <mergeCell ref="C123:H123"/>
    <mergeCell ref="C124:H124"/>
    <mergeCell ref="C125:H125"/>
    <mergeCell ref="C126:H126"/>
    <mergeCell ref="C127:H127"/>
    <mergeCell ref="C135:H135"/>
    <mergeCell ref="C136:H136"/>
    <mergeCell ref="C137:H137"/>
    <mergeCell ref="C138:H138"/>
    <mergeCell ref="C170:H170"/>
    <mergeCell ref="C146:H146"/>
    <mergeCell ref="C147:H147"/>
    <mergeCell ref="C148:H148"/>
    <mergeCell ref="C156:H156"/>
    <mergeCell ref="C157:H157"/>
    <mergeCell ref="C158:H158"/>
    <mergeCell ref="C159:H159"/>
    <mergeCell ref="C160:H160"/>
    <mergeCell ref="C161:H161"/>
    <mergeCell ref="C162:H162"/>
    <mergeCell ref="C163:H163"/>
    <mergeCell ref="C185:H185"/>
    <mergeCell ref="C171:H171"/>
    <mergeCell ref="C172:H172"/>
    <mergeCell ref="C173:H173"/>
    <mergeCell ref="C174:H174"/>
    <mergeCell ref="C179:H179"/>
    <mergeCell ref="C180:H180"/>
    <mergeCell ref="C181:H181"/>
    <mergeCell ref="C182:H182"/>
    <mergeCell ref="C183:H183"/>
    <mergeCell ref="C184:H184"/>
    <mergeCell ref="C214:H214"/>
    <mergeCell ref="C192:H192"/>
    <mergeCell ref="C193:H193"/>
    <mergeCell ref="C194:H194"/>
    <mergeCell ref="C195:H195"/>
    <mergeCell ref="C196:H196"/>
    <mergeCell ref="C203:H203"/>
    <mergeCell ref="C204:H204"/>
    <mergeCell ref="C205:H205"/>
    <mergeCell ref="C211:H211"/>
    <mergeCell ref="C212:H212"/>
    <mergeCell ref="C213:H213"/>
    <mergeCell ref="C215:H215"/>
    <mergeCell ref="C223:H223"/>
    <mergeCell ref="C224:H224"/>
    <mergeCell ref="C225:H225"/>
    <mergeCell ref="C226:H226"/>
  </mergeCells>
  <pageMargins left="0.75" right="0.75" top="1" bottom="1" header="0.5" footer="0.5"/>
  <pageSetup paperSize="9" orientation="portrait" horizontalDpi="4294967292" verticalDpi="4294967292" r:id="rId1"/>
  <drawing r:id="rId2"/>
  <legacyDrawing r:id="rId3"/>
  <oleObjects>
    <mc:AlternateContent xmlns:mc="http://schemas.openxmlformats.org/markup-compatibility/2006">
      <mc:Choice Requires="x14">
        <oleObject progId="Equation.3" shapeId="16386" r:id="rId4">
          <objectPr defaultSize="0" autoPict="0" r:id="rId5">
            <anchor moveWithCells="1" sizeWithCells="1">
              <from>
                <xdr:col>0</xdr:col>
                <xdr:colOff>298450</xdr:colOff>
                <xdr:row>15</xdr:row>
                <xdr:rowOff>88900</xdr:rowOff>
              </from>
              <to>
                <xdr:col>1</xdr:col>
                <xdr:colOff>2546350</xdr:colOff>
                <xdr:row>18</xdr:row>
                <xdr:rowOff>69850</xdr:rowOff>
              </to>
            </anchor>
          </objectPr>
        </oleObject>
      </mc:Choice>
      <mc:Fallback>
        <oleObject progId="Equation.3" shapeId="16386" r:id="rId4"/>
      </mc:Fallback>
    </mc:AlternateContent>
    <mc:AlternateContent xmlns:mc="http://schemas.openxmlformats.org/markup-compatibility/2006">
      <mc:Choice Requires="x14">
        <oleObject progId="Equation.3" shapeId="16387" r:id="rId6">
          <objectPr defaultSize="0" autoPict="0" r:id="rId7">
            <anchor moveWithCells="1" sizeWithCells="1">
              <from>
                <xdr:col>1</xdr:col>
                <xdr:colOff>12700</xdr:colOff>
                <xdr:row>23</xdr:row>
                <xdr:rowOff>50800</xdr:rowOff>
              </from>
              <to>
                <xdr:col>2</xdr:col>
                <xdr:colOff>2184400</xdr:colOff>
                <xdr:row>25</xdr:row>
                <xdr:rowOff>146050</xdr:rowOff>
              </to>
            </anchor>
          </objectPr>
        </oleObject>
      </mc:Choice>
      <mc:Fallback>
        <oleObject progId="Equation.3" shapeId="16387" r:id="rId6"/>
      </mc:Fallback>
    </mc:AlternateContent>
    <mc:AlternateContent xmlns:mc="http://schemas.openxmlformats.org/markup-compatibility/2006">
      <mc:Choice Requires="x14">
        <oleObject progId="Equation.3" shapeId="16390" r:id="rId8">
          <objectPr defaultSize="0" autoPict="0" r:id="rId9">
            <anchor moveWithCells="1" sizeWithCells="1">
              <from>
                <xdr:col>0</xdr:col>
                <xdr:colOff>266700</xdr:colOff>
                <xdr:row>174</xdr:row>
                <xdr:rowOff>0</xdr:rowOff>
              </from>
              <to>
                <xdr:col>2</xdr:col>
                <xdr:colOff>2089150</xdr:colOff>
                <xdr:row>177</xdr:row>
                <xdr:rowOff>114300</xdr:rowOff>
              </to>
            </anchor>
          </objectPr>
        </oleObject>
      </mc:Choice>
      <mc:Fallback>
        <oleObject progId="Equation.3" shapeId="16390" r:id="rId8"/>
      </mc:Fallback>
    </mc:AlternateContent>
    <mc:AlternateContent xmlns:mc="http://schemas.openxmlformats.org/markup-compatibility/2006">
      <mc:Choice Requires="x14">
        <oleObject progId="Equation.3" shapeId="16395" r:id="rId10">
          <objectPr defaultSize="0" autoPict="0" r:id="rId11">
            <anchor moveWithCells="1" sizeWithCells="1">
              <from>
                <xdr:col>1</xdr:col>
                <xdr:colOff>12700</xdr:colOff>
                <xdr:row>140</xdr:row>
                <xdr:rowOff>38100</xdr:rowOff>
              </from>
              <to>
                <xdr:col>2</xdr:col>
                <xdr:colOff>1670050</xdr:colOff>
                <xdr:row>142</xdr:row>
                <xdr:rowOff>146050</xdr:rowOff>
              </to>
            </anchor>
          </objectPr>
        </oleObject>
      </mc:Choice>
      <mc:Fallback>
        <oleObject progId="Equation.3" shapeId="16395" r:id="rId10"/>
      </mc:Fallback>
    </mc:AlternateContent>
    <mc:AlternateContent xmlns:mc="http://schemas.openxmlformats.org/markup-compatibility/2006">
      <mc:Choice Requires="x14">
        <oleObject progId="Equation.3" shapeId="16397" r:id="rId12">
          <objectPr defaultSize="0" autoPict="0" r:id="rId13">
            <anchor moveWithCells="1" sizeWithCells="1">
              <from>
                <xdr:col>1</xdr:col>
                <xdr:colOff>69850</xdr:colOff>
                <xdr:row>186</xdr:row>
                <xdr:rowOff>184150</xdr:rowOff>
              </from>
              <to>
                <xdr:col>2</xdr:col>
                <xdr:colOff>1727200</xdr:colOff>
                <xdr:row>190</xdr:row>
                <xdr:rowOff>38100</xdr:rowOff>
              </to>
            </anchor>
          </objectPr>
        </oleObject>
      </mc:Choice>
      <mc:Fallback>
        <oleObject progId="Equation.3" shapeId="16397" r:id="rId12"/>
      </mc:Fallback>
    </mc:AlternateContent>
    <mc:AlternateContent xmlns:mc="http://schemas.openxmlformats.org/markup-compatibility/2006">
      <mc:Choice Requires="x14">
        <oleObject progId="Equation.3" shapeId="16396" r:id="rId14">
          <objectPr defaultSize="0" autoPict="0" r:id="rId15">
            <anchor moveWithCells="1" sizeWithCells="1">
              <from>
                <xdr:col>1</xdr:col>
                <xdr:colOff>12700</xdr:colOff>
                <xdr:row>116</xdr:row>
                <xdr:rowOff>12700</xdr:rowOff>
              </from>
              <to>
                <xdr:col>2</xdr:col>
                <xdr:colOff>1574800</xdr:colOff>
                <xdr:row>120</xdr:row>
                <xdr:rowOff>12700</xdr:rowOff>
              </to>
            </anchor>
          </objectPr>
        </oleObject>
      </mc:Choice>
      <mc:Fallback>
        <oleObject progId="Equation.3" shapeId="16396" r:id="rId14"/>
      </mc:Fallback>
    </mc:AlternateContent>
    <mc:AlternateContent xmlns:mc="http://schemas.openxmlformats.org/markup-compatibility/2006">
      <mc:Choice Requires="x14">
        <oleObject progId="Equation.3" shapeId="16400" r:id="rId16">
          <objectPr defaultSize="0" autoPict="0" r:id="rId17">
            <anchor moveWithCells="1" sizeWithCells="1">
              <from>
                <xdr:col>1</xdr:col>
                <xdr:colOff>323850</xdr:colOff>
                <xdr:row>128</xdr:row>
                <xdr:rowOff>95250</xdr:rowOff>
              </from>
              <to>
                <xdr:col>2</xdr:col>
                <xdr:colOff>577850</xdr:colOff>
                <xdr:row>133</xdr:row>
                <xdr:rowOff>101600</xdr:rowOff>
              </to>
            </anchor>
          </objectPr>
        </oleObject>
      </mc:Choice>
      <mc:Fallback>
        <oleObject progId="Equation.3" shapeId="16400" r:id="rId16"/>
      </mc:Fallback>
    </mc:AlternateContent>
    <mc:AlternateContent xmlns:mc="http://schemas.openxmlformats.org/markup-compatibility/2006">
      <mc:Choice Requires="x14">
        <oleObject progId="Equation.3" shapeId="16401" r:id="rId18">
          <objectPr defaultSize="0" autoPict="0" r:id="rId19">
            <anchor moveWithCells="1" sizeWithCells="1">
              <from>
                <xdr:col>1</xdr:col>
                <xdr:colOff>31750</xdr:colOff>
                <xdr:row>64</xdr:row>
                <xdr:rowOff>127000</xdr:rowOff>
              </from>
              <to>
                <xdr:col>1</xdr:col>
                <xdr:colOff>2400300</xdr:colOff>
                <xdr:row>69</xdr:row>
                <xdr:rowOff>69850</xdr:rowOff>
              </to>
            </anchor>
          </objectPr>
        </oleObject>
      </mc:Choice>
      <mc:Fallback>
        <oleObject progId="Equation.3" shapeId="16401" r:id="rId18"/>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S161"/>
  <sheetViews>
    <sheetView showGridLines="0" topLeftCell="A76" zoomScale="80" zoomScaleNormal="80" workbookViewId="0">
      <selection activeCell="D34" sqref="D34"/>
    </sheetView>
  </sheetViews>
  <sheetFormatPr defaultColWidth="8.83203125" defaultRowHeight="12.5" x14ac:dyDescent="0.25"/>
  <cols>
    <col min="1" max="1" width="4.58203125" style="2" customWidth="1"/>
    <col min="2" max="2" width="63.75" style="3" customWidth="1"/>
    <col min="3" max="3" width="25.08203125" style="3" customWidth="1"/>
    <col min="4" max="4" width="47.6640625" style="3" customWidth="1"/>
    <col min="5" max="5" width="29.5" style="49" bestFit="1" customWidth="1"/>
    <col min="6" max="6" width="31.5" style="49" bestFit="1" customWidth="1"/>
    <col min="7" max="7" width="26.58203125" style="49" bestFit="1" customWidth="1"/>
    <col min="8" max="8" width="29" style="49" bestFit="1" customWidth="1"/>
    <col min="9" max="19" width="8.83203125" style="49"/>
    <col min="20" max="16384" width="8.83203125" style="2"/>
  </cols>
  <sheetData>
    <row r="1" spans="1:19" ht="18" x14ac:dyDescent="0.4">
      <c r="B1" s="82" t="s">
        <v>825</v>
      </c>
      <c r="E1" s="2"/>
      <c r="F1" s="2"/>
      <c r="G1" s="2"/>
      <c r="H1" s="2"/>
      <c r="I1" s="2"/>
      <c r="J1" s="2"/>
      <c r="K1" s="2"/>
      <c r="L1" s="2"/>
      <c r="M1" s="2"/>
      <c r="N1" s="2"/>
      <c r="O1" s="2"/>
      <c r="P1" s="2"/>
      <c r="Q1" s="2"/>
      <c r="R1" s="2"/>
      <c r="S1" s="2"/>
    </row>
    <row r="2" spans="1:19" ht="13" x14ac:dyDescent="0.3">
      <c r="B2" s="8"/>
      <c r="E2" s="2"/>
      <c r="F2" s="2"/>
      <c r="G2" s="2"/>
      <c r="H2" s="2"/>
      <c r="I2" s="2"/>
      <c r="J2" s="2"/>
      <c r="K2" s="2"/>
      <c r="L2" s="2"/>
      <c r="M2" s="2"/>
      <c r="N2" s="2"/>
      <c r="O2" s="2"/>
      <c r="P2" s="2"/>
      <c r="Q2" s="2"/>
      <c r="R2" s="2"/>
      <c r="S2" s="2"/>
    </row>
    <row r="3" spans="1:19" ht="13" x14ac:dyDescent="0.3">
      <c r="B3" s="8" t="s">
        <v>826</v>
      </c>
      <c r="C3" s="83"/>
      <c r="E3" s="2"/>
      <c r="F3" s="2"/>
      <c r="G3" s="2"/>
      <c r="H3" s="2"/>
      <c r="I3" s="2"/>
      <c r="J3" s="2"/>
      <c r="K3" s="2"/>
      <c r="L3" s="2"/>
      <c r="M3" s="2"/>
      <c r="N3" s="2"/>
      <c r="O3" s="2"/>
      <c r="P3" s="2"/>
      <c r="Q3" s="2"/>
      <c r="R3" s="2"/>
      <c r="S3" s="2"/>
    </row>
    <row r="4" spans="1:19" ht="13" x14ac:dyDescent="0.3">
      <c r="B4" s="820" t="s">
        <v>827</v>
      </c>
      <c r="C4" s="821" t="s">
        <v>830</v>
      </c>
      <c r="D4" s="822"/>
      <c r="E4" s="2"/>
      <c r="F4" s="2"/>
      <c r="G4" s="2"/>
      <c r="H4" s="2"/>
      <c r="I4" s="2"/>
      <c r="J4" s="2"/>
      <c r="K4" s="2"/>
      <c r="L4" s="2"/>
      <c r="M4" s="2"/>
      <c r="N4" s="2"/>
      <c r="O4" s="2"/>
      <c r="P4" s="2"/>
      <c r="Q4" s="2"/>
      <c r="R4" s="2"/>
      <c r="S4" s="2"/>
    </row>
    <row r="5" spans="1:19" ht="13" x14ac:dyDescent="0.3">
      <c r="B5" s="823" t="s">
        <v>828</v>
      </c>
      <c r="C5" s="1028" t="s">
        <v>831</v>
      </c>
      <c r="D5" s="1029"/>
      <c r="E5" s="2"/>
      <c r="F5" s="2"/>
      <c r="G5" s="2"/>
      <c r="H5" s="2"/>
      <c r="I5" s="2"/>
      <c r="J5" s="2"/>
      <c r="K5" s="2"/>
      <c r="L5" s="2"/>
      <c r="M5" s="2"/>
      <c r="N5" s="2"/>
      <c r="O5" s="2"/>
      <c r="P5" s="2"/>
      <c r="Q5" s="2"/>
      <c r="R5" s="2"/>
      <c r="S5" s="2"/>
    </row>
    <row r="6" spans="1:19" ht="13" x14ac:dyDescent="0.3">
      <c r="B6" s="824" t="s">
        <v>829</v>
      </c>
      <c r="C6" s="1030" t="s">
        <v>832</v>
      </c>
      <c r="D6" s="1031"/>
      <c r="E6" s="2"/>
      <c r="F6" s="2"/>
      <c r="G6" s="2"/>
      <c r="H6" s="2"/>
      <c r="I6" s="2"/>
      <c r="J6" s="2"/>
      <c r="K6" s="2"/>
      <c r="L6" s="2"/>
      <c r="M6" s="2"/>
      <c r="N6" s="2"/>
      <c r="O6" s="2"/>
      <c r="P6" s="2"/>
      <c r="Q6" s="2"/>
      <c r="R6" s="2"/>
      <c r="S6" s="2"/>
    </row>
    <row r="7" spans="1:19" ht="13" x14ac:dyDescent="0.3">
      <c r="B7" s="81" t="s">
        <v>833</v>
      </c>
      <c r="E7" s="2"/>
      <c r="F7" s="2"/>
      <c r="G7" s="2"/>
      <c r="H7" s="2"/>
      <c r="I7" s="2"/>
      <c r="J7" s="2"/>
      <c r="K7" s="2"/>
      <c r="L7" s="2"/>
      <c r="M7" s="2"/>
      <c r="N7" s="2"/>
      <c r="O7" s="2"/>
      <c r="P7" s="2"/>
      <c r="Q7" s="2"/>
      <c r="R7" s="2"/>
      <c r="S7" s="2"/>
    </row>
    <row r="8" spans="1:19" ht="13" thickBot="1" x14ac:dyDescent="0.3">
      <c r="E8" s="2"/>
      <c r="F8" s="2"/>
      <c r="G8" s="2"/>
      <c r="H8" s="2"/>
      <c r="I8" s="2"/>
      <c r="J8" s="2"/>
      <c r="K8" s="2"/>
      <c r="L8" s="2"/>
      <c r="M8" s="2"/>
      <c r="N8" s="2"/>
      <c r="O8" s="2"/>
      <c r="P8" s="2"/>
      <c r="Q8" s="2"/>
      <c r="R8" s="2"/>
      <c r="S8" s="2"/>
    </row>
    <row r="9" spans="1:19" s="49" customFormat="1" ht="13" x14ac:dyDescent="0.3">
      <c r="A9" s="2"/>
      <c r="B9" s="84" t="s">
        <v>834</v>
      </c>
      <c r="C9" s="336">
        <f>'III. Datos Entrada-BE'!C23</f>
        <v>0</v>
      </c>
      <c r="D9" s="3"/>
      <c r="E9" s="2"/>
      <c r="F9" s="2"/>
      <c r="G9" s="2"/>
      <c r="H9" s="2"/>
      <c r="I9" s="2"/>
      <c r="J9" s="2"/>
      <c r="K9" s="2"/>
      <c r="L9" s="2"/>
      <c r="M9" s="2"/>
      <c r="N9" s="2"/>
      <c r="O9" s="2"/>
      <c r="P9" s="2"/>
      <c r="Q9" s="2"/>
      <c r="R9" s="2"/>
      <c r="S9" s="2"/>
    </row>
    <row r="10" spans="1:19" s="49" customFormat="1" ht="13" x14ac:dyDescent="0.3">
      <c r="A10" s="2"/>
      <c r="B10" s="945" t="s">
        <v>843</v>
      </c>
      <c r="C10" s="953">
        <f>'III. Datos Entrada-BE'!C24</f>
        <v>0</v>
      </c>
      <c r="D10" s="3"/>
      <c r="E10" s="2"/>
      <c r="F10" s="2"/>
      <c r="G10" s="2"/>
      <c r="H10" s="2"/>
      <c r="I10" s="2"/>
      <c r="J10" s="2"/>
      <c r="K10" s="2"/>
      <c r="L10" s="2"/>
      <c r="M10" s="2"/>
      <c r="N10" s="2"/>
      <c r="O10" s="2"/>
      <c r="P10" s="2"/>
      <c r="Q10" s="2"/>
      <c r="R10" s="2"/>
      <c r="S10" s="2"/>
    </row>
    <row r="11" spans="1:19" s="49" customFormat="1" ht="13.5" thickBot="1" x14ac:dyDescent="0.35">
      <c r="A11" s="2"/>
      <c r="B11" s="946" t="s">
        <v>844</v>
      </c>
      <c r="C11" s="953">
        <f>'III. Datos Entrada-BE'!C25</f>
        <v>0</v>
      </c>
      <c r="D11" s="3"/>
      <c r="E11" s="2"/>
      <c r="F11" s="2"/>
      <c r="G11" s="2"/>
      <c r="H11" s="2"/>
      <c r="I11" s="2"/>
      <c r="J11" s="2"/>
      <c r="K11" s="2"/>
      <c r="L11" s="2"/>
      <c r="M11" s="2"/>
      <c r="N11" s="2"/>
      <c r="O11" s="2"/>
      <c r="P11" s="2"/>
      <c r="Q11" s="2"/>
      <c r="R11" s="2"/>
      <c r="S11" s="2"/>
    </row>
    <row r="12" spans="1:19" x14ac:dyDescent="0.25">
      <c r="E12" s="2"/>
      <c r="F12" s="2"/>
      <c r="G12" s="2"/>
      <c r="H12" s="2"/>
      <c r="I12" s="2"/>
      <c r="J12" s="2"/>
      <c r="K12" s="2"/>
      <c r="L12" s="2"/>
      <c r="M12" s="2"/>
      <c r="N12" s="2"/>
      <c r="O12" s="2"/>
      <c r="P12" s="2"/>
      <c r="Q12" s="2"/>
      <c r="R12" s="2"/>
      <c r="S12" s="2"/>
    </row>
    <row r="13" spans="1:19" ht="15.5" x14ac:dyDescent="0.35">
      <c r="B13" s="85" t="s">
        <v>847</v>
      </c>
      <c r="E13" s="2"/>
      <c r="F13" s="2"/>
      <c r="G13" s="2"/>
      <c r="H13" s="2"/>
      <c r="I13" s="2"/>
      <c r="J13" s="2"/>
      <c r="K13" s="2"/>
      <c r="L13" s="2"/>
      <c r="M13" s="2"/>
      <c r="N13" s="2"/>
      <c r="O13" s="2"/>
      <c r="P13" s="2"/>
      <c r="Q13" s="2"/>
      <c r="R13" s="2"/>
      <c r="S13" s="2"/>
    </row>
    <row r="14" spans="1:19" x14ac:dyDescent="0.25">
      <c r="E14" s="2"/>
      <c r="F14" s="2"/>
      <c r="G14" s="2"/>
      <c r="H14" s="2"/>
      <c r="I14" s="2"/>
      <c r="J14" s="2"/>
      <c r="K14" s="2"/>
      <c r="L14" s="2"/>
      <c r="M14" s="2"/>
      <c r="N14" s="2"/>
      <c r="O14" s="2"/>
      <c r="P14" s="2"/>
      <c r="Q14" s="2"/>
      <c r="R14" s="2"/>
      <c r="S14" s="2"/>
    </row>
    <row r="15" spans="1:19" ht="13.5" thickBot="1" x14ac:dyDescent="0.35">
      <c r="B15" s="8" t="s">
        <v>848</v>
      </c>
      <c r="E15" s="2"/>
      <c r="F15" s="2"/>
      <c r="G15" s="2"/>
      <c r="H15" s="2"/>
      <c r="I15" s="2"/>
      <c r="J15" s="2"/>
      <c r="K15" s="2"/>
      <c r="L15" s="2"/>
      <c r="M15" s="2"/>
      <c r="N15" s="2"/>
      <c r="O15" s="2"/>
      <c r="P15" s="2"/>
      <c r="Q15" s="2"/>
      <c r="R15" s="2"/>
      <c r="S15" s="2"/>
    </row>
    <row r="16" spans="1:19" s="9" customFormat="1" ht="15.5" thickBot="1" x14ac:dyDescent="0.45">
      <c r="B16" s="86" t="s">
        <v>849</v>
      </c>
      <c r="C16" s="28" t="s">
        <v>50</v>
      </c>
      <c r="D16" s="87" t="s">
        <v>51</v>
      </c>
    </row>
    <row r="17" spans="2:19" s="9" customFormat="1" ht="13" x14ac:dyDescent="0.3">
      <c r="B17" s="575">
        <f>'VII. Total BE CH4'!B16</f>
        <v>0</v>
      </c>
      <c r="C17" s="582">
        <f>'VII. Total BE CH4'!G16</f>
        <v>0</v>
      </c>
      <c r="D17" s="584">
        <f>'VII. Total BE CH4'!H16</f>
        <v>0</v>
      </c>
    </row>
    <row r="18" spans="2:19" s="9" customFormat="1" ht="13" x14ac:dyDescent="0.3">
      <c r="B18" s="575">
        <f>'VII. Total BE CH4'!B17</f>
        <v>0</v>
      </c>
      <c r="C18" s="582">
        <f>'VII. Total BE CH4'!G17</f>
        <v>0</v>
      </c>
      <c r="D18" s="584">
        <f>'VII. Total BE CH4'!H17</f>
        <v>0</v>
      </c>
    </row>
    <row r="19" spans="2:19" s="9" customFormat="1" ht="13" x14ac:dyDescent="0.3">
      <c r="B19" s="575">
        <f>'VII. Total BE CH4'!B18</f>
        <v>0</v>
      </c>
      <c r="C19" s="582">
        <f>'VII. Total BE CH4'!G18</f>
        <v>0</v>
      </c>
      <c r="D19" s="584">
        <f>'VII. Total BE CH4'!H18</f>
        <v>0</v>
      </c>
    </row>
    <row r="20" spans="2:19" s="9" customFormat="1" ht="13" x14ac:dyDescent="0.3">
      <c r="B20" s="575">
        <f>'VII. Total BE CH4'!B19</f>
        <v>0</v>
      </c>
      <c r="C20" s="582">
        <f>'VII. Total BE CH4'!G19</f>
        <v>0</v>
      </c>
      <c r="D20" s="584">
        <f>'VII. Total BE CH4'!H19</f>
        <v>0</v>
      </c>
    </row>
    <row r="21" spans="2:19" s="9" customFormat="1" ht="13" x14ac:dyDescent="0.3">
      <c r="B21" s="575">
        <f>'VII. Total BE CH4'!B20</f>
        <v>0</v>
      </c>
      <c r="C21" s="582">
        <f>'VII. Total BE CH4'!G20</f>
        <v>0</v>
      </c>
      <c r="D21" s="584">
        <f>'VII. Total BE CH4'!H20</f>
        <v>0</v>
      </c>
    </row>
    <row r="22" spans="2:19" s="9" customFormat="1" ht="13" x14ac:dyDescent="0.3">
      <c r="B22" s="575">
        <f>'VII. Total BE CH4'!B21</f>
        <v>0</v>
      </c>
      <c r="C22" s="582">
        <f>'VII. Total BE CH4'!G21</f>
        <v>0</v>
      </c>
      <c r="D22" s="584">
        <f>'VII. Total BE CH4'!H21</f>
        <v>0</v>
      </c>
    </row>
    <row r="23" spans="2:19" s="9" customFormat="1" ht="13" x14ac:dyDescent="0.3">
      <c r="B23" s="575">
        <f>'VII. Total BE CH4'!B22</f>
        <v>0</v>
      </c>
      <c r="C23" s="582">
        <f>'VII. Total BE CH4'!G22</f>
        <v>0</v>
      </c>
      <c r="D23" s="584">
        <f>'VII. Total BE CH4'!H22</f>
        <v>0</v>
      </c>
    </row>
    <row r="24" spans="2:19" s="9" customFormat="1" ht="13" x14ac:dyDescent="0.3">
      <c r="B24" s="575">
        <f>'VII. Total BE CH4'!B23</f>
        <v>0</v>
      </c>
      <c r="C24" s="582">
        <f>'VII. Total BE CH4'!G23</f>
        <v>0</v>
      </c>
      <c r="D24" s="584">
        <f>'VII. Total BE CH4'!H23</f>
        <v>0</v>
      </c>
    </row>
    <row r="25" spans="2:19" s="9" customFormat="1" ht="13" x14ac:dyDescent="0.3">
      <c r="B25" s="575">
        <f>'VII. Total BE CH4'!B24</f>
        <v>0</v>
      </c>
      <c r="C25" s="582">
        <f>'VII. Total BE CH4'!G24</f>
        <v>0</v>
      </c>
      <c r="D25" s="584">
        <f>'VII. Total BE CH4'!H24</f>
        <v>0</v>
      </c>
    </row>
    <row r="26" spans="2:19" ht="13.5" thickBot="1" x14ac:dyDescent="0.35">
      <c r="B26" s="577">
        <f>'VII. Total BE CH4'!B25</f>
        <v>0</v>
      </c>
      <c r="C26" s="583">
        <f>'VII. Total BE CH4'!G25</f>
        <v>0</v>
      </c>
      <c r="D26" s="585">
        <f>'VII. Total BE CH4'!H25</f>
        <v>0</v>
      </c>
      <c r="E26" s="2"/>
      <c r="F26" s="2"/>
      <c r="G26" s="2"/>
      <c r="H26" s="2"/>
      <c r="I26" s="2"/>
      <c r="J26" s="2"/>
      <c r="K26" s="2"/>
      <c r="L26" s="2"/>
      <c r="M26" s="2"/>
      <c r="N26" s="2"/>
      <c r="O26" s="2"/>
      <c r="P26" s="2"/>
      <c r="Q26" s="2"/>
      <c r="R26" s="2"/>
      <c r="S26" s="2"/>
    </row>
    <row r="27" spans="2:19" x14ac:dyDescent="0.25">
      <c r="E27" s="2"/>
      <c r="F27" s="2"/>
      <c r="G27" s="2"/>
      <c r="H27" s="2"/>
      <c r="I27" s="2"/>
      <c r="J27" s="2"/>
      <c r="K27" s="2"/>
      <c r="L27" s="2"/>
      <c r="M27" s="2"/>
      <c r="N27" s="2"/>
      <c r="O27" s="2"/>
      <c r="P27" s="2"/>
      <c r="Q27" s="2"/>
      <c r="R27" s="2"/>
      <c r="S27" s="2"/>
    </row>
    <row r="28" spans="2:19" ht="13.5" thickBot="1" x14ac:dyDescent="0.35">
      <c r="B28" s="8" t="s">
        <v>850</v>
      </c>
      <c r="E28" s="2"/>
      <c r="F28" s="2"/>
      <c r="G28" s="2"/>
      <c r="H28" s="2"/>
      <c r="I28" s="2"/>
      <c r="J28" s="2"/>
      <c r="K28" s="2"/>
      <c r="L28" s="2"/>
      <c r="M28" s="2"/>
      <c r="N28" s="2"/>
      <c r="O28" s="2"/>
      <c r="P28" s="2"/>
      <c r="Q28" s="2"/>
      <c r="R28" s="2"/>
      <c r="S28" s="2"/>
    </row>
    <row r="29" spans="2:19" s="9" customFormat="1" ht="15.5" thickBot="1" x14ac:dyDescent="0.45">
      <c r="B29" s="86" t="s">
        <v>892</v>
      </c>
      <c r="C29" s="28" t="s">
        <v>52</v>
      </c>
      <c r="D29" s="87" t="s">
        <v>53</v>
      </c>
    </row>
    <row r="30" spans="2:19" s="9" customFormat="1" ht="13" x14ac:dyDescent="0.3">
      <c r="B30" s="573">
        <f>'VII. Total BE CH4'!B30</f>
        <v>0</v>
      </c>
      <c r="C30" s="574">
        <f>'VII. Total BE CH4'!C30</f>
        <v>0</v>
      </c>
      <c r="D30" s="579">
        <f>'VII. Total BE CH4'!D30</f>
        <v>0</v>
      </c>
    </row>
    <row r="31" spans="2:19" s="9" customFormat="1" ht="13" x14ac:dyDescent="0.3">
      <c r="B31" s="575">
        <f>'VII. Total BE CH4'!B31</f>
        <v>0</v>
      </c>
      <c r="C31" s="576">
        <f>'VII. Total BE CH4'!C31</f>
        <v>0</v>
      </c>
      <c r="D31" s="580">
        <f>'VII. Total BE CH4'!D31</f>
        <v>0</v>
      </c>
    </row>
    <row r="32" spans="2:19" s="9" customFormat="1" ht="13" x14ac:dyDescent="0.3">
      <c r="B32" s="575">
        <f>'VII. Total BE CH4'!B32</f>
        <v>0</v>
      </c>
      <c r="C32" s="576">
        <f>'VII. Total BE CH4'!C32</f>
        <v>0</v>
      </c>
      <c r="D32" s="580">
        <f>'VII. Total BE CH4'!D32</f>
        <v>0</v>
      </c>
    </row>
    <row r="33" spans="2:19" s="9" customFormat="1" ht="13" x14ac:dyDescent="0.3">
      <c r="B33" s="575">
        <f>'VII. Total BE CH4'!B33</f>
        <v>0</v>
      </c>
      <c r="C33" s="576">
        <f>'VII. Total BE CH4'!C33</f>
        <v>0</v>
      </c>
      <c r="D33" s="580">
        <f>'VII. Total BE CH4'!D33</f>
        <v>0</v>
      </c>
    </row>
    <row r="34" spans="2:19" s="9" customFormat="1" ht="13" x14ac:dyDescent="0.3">
      <c r="B34" s="575">
        <f>'VII. Total BE CH4'!B34</f>
        <v>0</v>
      </c>
      <c r="C34" s="576">
        <f>'VII. Total BE CH4'!C34</f>
        <v>0</v>
      </c>
      <c r="D34" s="580">
        <f>'VII. Total BE CH4'!D34</f>
        <v>0</v>
      </c>
    </row>
    <row r="35" spans="2:19" s="9" customFormat="1" ht="13" x14ac:dyDescent="0.3">
      <c r="B35" s="575">
        <f>'VII. Total BE CH4'!B35</f>
        <v>0</v>
      </c>
      <c r="C35" s="576">
        <f>'VII. Total BE CH4'!C35</f>
        <v>0</v>
      </c>
      <c r="D35" s="580">
        <f>'VII. Total BE CH4'!D35</f>
        <v>0</v>
      </c>
    </row>
    <row r="36" spans="2:19" s="9" customFormat="1" ht="13" x14ac:dyDescent="0.3">
      <c r="B36" s="575">
        <f>'VII. Total BE CH4'!B36</f>
        <v>0</v>
      </c>
      <c r="C36" s="576">
        <f>'VII. Total BE CH4'!C36</f>
        <v>0</v>
      </c>
      <c r="D36" s="580">
        <f>'VII. Total BE CH4'!D36</f>
        <v>0</v>
      </c>
    </row>
    <row r="37" spans="2:19" s="9" customFormat="1" ht="13" x14ac:dyDescent="0.3">
      <c r="B37" s="575">
        <f>'VII. Total BE CH4'!B37</f>
        <v>0</v>
      </c>
      <c r="C37" s="576">
        <f>'VII. Total BE CH4'!C37</f>
        <v>0</v>
      </c>
      <c r="D37" s="580">
        <f>'VII. Total BE CH4'!D37</f>
        <v>0</v>
      </c>
    </row>
    <row r="38" spans="2:19" s="9" customFormat="1" ht="13" x14ac:dyDescent="0.3">
      <c r="B38" s="575">
        <f>'VII. Total BE CH4'!B38</f>
        <v>0</v>
      </c>
      <c r="C38" s="576">
        <f>'VII. Total BE CH4'!C38</f>
        <v>0</v>
      </c>
      <c r="D38" s="580">
        <f>'VII. Total BE CH4'!D38</f>
        <v>0</v>
      </c>
    </row>
    <row r="39" spans="2:19" s="9" customFormat="1" ht="13" x14ac:dyDescent="0.3">
      <c r="B39" s="575">
        <f>'VII. Total BE CH4'!B39</f>
        <v>0</v>
      </c>
      <c r="C39" s="576">
        <f>'VII. Total BE CH4'!C39</f>
        <v>0</v>
      </c>
      <c r="D39" s="580">
        <f>'VII. Total BE CH4'!D39</f>
        <v>0</v>
      </c>
    </row>
    <row r="40" spans="2:19" s="9" customFormat="1" ht="13" x14ac:dyDescent="0.3">
      <c r="B40" s="575">
        <f>'VII. Total BE CH4'!B40</f>
        <v>0</v>
      </c>
      <c r="C40" s="576">
        <f>'VII. Total BE CH4'!C40</f>
        <v>0</v>
      </c>
      <c r="D40" s="580">
        <f>'VII. Total BE CH4'!D40</f>
        <v>0</v>
      </c>
    </row>
    <row r="41" spans="2:19" s="9" customFormat="1" ht="13" x14ac:dyDescent="0.3">
      <c r="B41" s="575">
        <f>'VII. Total BE CH4'!B41</f>
        <v>0</v>
      </c>
      <c r="C41" s="576">
        <f>'VII. Total BE CH4'!C41</f>
        <v>0</v>
      </c>
      <c r="D41" s="580">
        <f>'VII. Total BE CH4'!D41</f>
        <v>0</v>
      </c>
    </row>
    <row r="42" spans="2:19" ht="13.5" thickBot="1" x14ac:dyDescent="0.35">
      <c r="B42" s="577">
        <f>'VII. Total BE CH4'!B42</f>
        <v>0</v>
      </c>
      <c r="C42" s="578">
        <f>'VII. Total BE CH4'!C42</f>
        <v>0</v>
      </c>
      <c r="D42" s="581">
        <f>'VII. Total BE CH4'!D42</f>
        <v>0</v>
      </c>
      <c r="E42" s="2"/>
      <c r="F42" s="2"/>
      <c r="G42" s="2"/>
      <c r="H42" s="2"/>
      <c r="I42" s="2"/>
      <c r="J42" s="2"/>
      <c r="K42" s="2"/>
      <c r="L42" s="2"/>
      <c r="M42" s="2"/>
      <c r="N42" s="2"/>
      <c r="O42" s="2"/>
      <c r="P42" s="2"/>
      <c r="Q42" s="2"/>
      <c r="R42" s="2"/>
      <c r="S42" s="2"/>
    </row>
    <row r="43" spans="2:19" x14ac:dyDescent="0.25">
      <c r="E43" s="2"/>
      <c r="F43" s="2"/>
      <c r="G43" s="2"/>
      <c r="H43" s="2"/>
      <c r="I43" s="2"/>
      <c r="J43" s="2"/>
      <c r="K43" s="2"/>
      <c r="L43" s="2"/>
      <c r="M43" s="2"/>
      <c r="N43" s="2"/>
      <c r="O43" s="2"/>
      <c r="P43" s="2"/>
      <c r="Q43" s="2"/>
      <c r="R43" s="2"/>
      <c r="S43" s="2"/>
    </row>
    <row r="44" spans="2:19" s="9" customFormat="1" ht="13" x14ac:dyDescent="0.3">
      <c r="B44" s="81" t="s">
        <v>851</v>
      </c>
      <c r="C44" s="3"/>
      <c r="D44" s="3"/>
      <c r="E44" s="73"/>
    </row>
    <row r="45" spans="2:19" s="9" customFormat="1" ht="16" x14ac:dyDescent="0.4">
      <c r="B45" s="825" t="s">
        <v>54</v>
      </c>
      <c r="C45" s="826">
        <f>'VII. Total BE CH4'!C46</f>
        <v>0</v>
      </c>
      <c r="D45" s="88" t="s">
        <v>55</v>
      </c>
    </row>
    <row r="46" spans="2:19" s="9" customFormat="1" ht="16" x14ac:dyDescent="0.4">
      <c r="B46" s="825" t="s">
        <v>56</v>
      </c>
      <c r="C46" s="827">
        <f>'VII. Total BE CH4'!C47</f>
        <v>0</v>
      </c>
      <c r="D46" s="8" t="s">
        <v>57</v>
      </c>
    </row>
    <row r="47" spans="2:19" ht="13" x14ac:dyDescent="0.3">
      <c r="B47" s="81"/>
      <c r="C47" s="8"/>
      <c r="D47" s="8"/>
      <c r="E47" s="9"/>
      <c r="F47" s="2"/>
      <c r="G47" s="2"/>
      <c r="H47" s="2"/>
      <c r="I47" s="2"/>
      <c r="J47" s="2"/>
      <c r="K47" s="2"/>
      <c r="L47" s="2"/>
      <c r="M47" s="2"/>
      <c r="N47" s="2"/>
      <c r="O47" s="2"/>
      <c r="P47" s="2"/>
      <c r="Q47" s="2"/>
      <c r="R47" s="2"/>
      <c r="S47" s="2"/>
    </row>
    <row r="48" spans="2:19" s="9" customFormat="1" ht="15" x14ac:dyDescent="0.4">
      <c r="B48" s="8" t="s">
        <v>852</v>
      </c>
      <c r="C48" s="572"/>
      <c r="D48" s="3"/>
    </row>
    <row r="49" spans="1:19" ht="16" x14ac:dyDescent="0.4">
      <c r="B49" s="81"/>
      <c r="C49" s="828">
        <f>'XIII. CO2'!F44</f>
        <v>0</v>
      </c>
      <c r="D49" s="8" t="s">
        <v>58</v>
      </c>
      <c r="E49" s="2"/>
      <c r="F49" s="2"/>
      <c r="G49" s="2"/>
      <c r="H49" s="2"/>
      <c r="I49" s="2"/>
      <c r="J49" s="2"/>
      <c r="K49" s="2"/>
      <c r="L49" s="2"/>
      <c r="M49" s="2"/>
      <c r="N49" s="2"/>
      <c r="O49" s="2"/>
      <c r="P49" s="2"/>
      <c r="Q49" s="2"/>
      <c r="R49" s="2"/>
      <c r="S49" s="2"/>
    </row>
    <row r="50" spans="1:19" ht="15.5" x14ac:dyDescent="0.35">
      <c r="B50" s="85" t="s">
        <v>853</v>
      </c>
      <c r="E50" s="2"/>
      <c r="F50" s="2"/>
      <c r="G50" s="2"/>
      <c r="H50" s="2"/>
      <c r="I50" s="2"/>
      <c r="J50" s="2"/>
      <c r="K50" s="2"/>
      <c r="L50" s="2"/>
      <c r="M50" s="2"/>
      <c r="N50" s="2"/>
      <c r="O50" s="2"/>
      <c r="P50" s="2"/>
      <c r="Q50" s="2"/>
      <c r="R50" s="2"/>
      <c r="S50" s="2"/>
    </row>
    <row r="51" spans="1:19" x14ac:dyDescent="0.25">
      <c r="E51" s="2"/>
      <c r="F51" s="2"/>
      <c r="G51" s="2"/>
      <c r="H51" s="2"/>
      <c r="I51" s="2"/>
      <c r="J51" s="2"/>
      <c r="K51" s="2"/>
      <c r="L51" s="2"/>
      <c r="M51" s="2"/>
      <c r="N51" s="2"/>
      <c r="O51" s="2"/>
      <c r="P51" s="2"/>
      <c r="Q51" s="2"/>
      <c r="R51" s="2"/>
      <c r="S51" s="2"/>
    </row>
    <row r="52" spans="1:19" ht="13" x14ac:dyDescent="0.3">
      <c r="B52" s="8" t="s">
        <v>854</v>
      </c>
      <c r="E52" s="2"/>
      <c r="F52" s="2"/>
      <c r="G52" s="2"/>
      <c r="H52" s="2"/>
      <c r="I52" s="2"/>
      <c r="J52" s="2"/>
      <c r="K52" s="2"/>
      <c r="L52" s="2"/>
      <c r="M52" s="2"/>
      <c r="N52" s="2"/>
      <c r="O52" s="2"/>
      <c r="P52" s="2"/>
      <c r="Q52" s="2"/>
      <c r="R52" s="2"/>
      <c r="S52" s="2"/>
    </row>
    <row r="53" spans="1:19" ht="16" x14ac:dyDescent="0.4">
      <c r="B53" s="829" t="s">
        <v>59</v>
      </c>
      <c r="C53" s="830" t="e">
        <f>'XII. Total PE CH4'!C14</f>
        <v>#DIV/0!</v>
      </c>
      <c r="D53" s="88" t="s">
        <v>55</v>
      </c>
      <c r="E53" s="2"/>
      <c r="F53" s="2"/>
      <c r="G53" s="2"/>
      <c r="H53" s="2"/>
      <c r="I53" s="2"/>
      <c r="J53" s="2"/>
      <c r="K53" s="2"/>
      <c r="L53" s="2"/>
      <c r="M53" s="2"/>
      <c r="N53" s="2"/>
      <c r="O53" s="2"/>
      <c r="P53" s="2"/>
      <c r="Q53" s="2"/>
      <c r="R53" s="2"/>
      <c r="S53" s="2"/>
    </row>
    <row r="54" spans="1:19" ht="16" x14ac:dyDescent="0.4">
      <c r="B54" s="831" t="s">
        <v>60</v>
      </c>
      <c r="C54" s="830" t="e">
        <f>'VIII. PE CH4(BCS)'!K26</f>
        <v>#DIV/0!</v>
      </c>
      <c r="D54" s="8" t="s">
        <v>57</v>
      </c>
      <c r="E54" s="2"/>
      <c r="F54" s="2"/>
      <c r="G54" s="2"/>
      <c r="H54" s="2"/>
      <c r="I54" s="2"/>
      <c r="J54" s="2"/>
      <c r="K54" s="2"/>
      <c r="L54" s="2"/>
      <c r="M54" s="2"/>
      <c r="N54" s="2"/>
      <c r="O54" s="2"/>
      <c r="P54" s="2"/>
      <c r="Q54" s="2"/>
      <c r="R54" s="2"/>
      <c r="S54" s="2"/>
    </row>
    <row r="55" spans="1:19" ht="13" x14ac:dyDescent="0.25">
      <c r="B55" s="89"/>
      <c r="E55" s="2"/>
      <c r="F55" s="2"/>
      <c r="G55" s="2"/>
      <c r="H55" s="2"/>
      <c r="I55" s="2"/>
      <c r="J55" s="2"/>
      <c r="K55" s="2"/>
      <c r="L55" s="2"/>
      <c r="M55" s="2"/>
      <c r="N55" s="2"/>
      <c r="O55" s="2"/>
      <c r="P55" s="2"/>
      <c r="Q55" s="2"/>
      <c r="R55" s="2"/>
      <c r="S55" s="2"/>
    </row>
    <row r="56" spans="1:19" ht="13" x14ac:dyDescent="0.25">
      <c r="B56" s="89" t="s">
        <v>855</v>
      </c>
      <c r="E56" s="2"/>
      <c r="F56" s="2"/>
      <c r="G56" s="2"/>
      <c r="H56" s="2"/>
      <c r="I56" s="2"/>
      <c r="J56" s="2"/>
      <c r="K56" s="2"/>
      <c r="L56" s="2"/>
      <c r="M56" s="2"/>
      <c r="N56" s="2"/>
      <c r="O56" s="2"/>
      <c r="P56" s="2"/>
      <c r="Q56" s="2"/>
      <c r="R56" s="2"/>
      <c r="S56" s="2"/>
    </row>
    <row r="57" spans="1:19" ht="16" x14ac:dyDescent="0.4">
      <c r="B57" s="832" t="s">
        <v>61</v>
      </c>
      <c r="C57" s="833">
        <f>'IX. PE CH4(V)'!H27</f>
        <v>0</v>
      </c>
      <c r="D57" s="88" t="s">
        <v>55</v>
      </c>
      <c r="E57" s="2"/>
      <c r="F57" s="2"/>
      <c r="G57" s="2"/>
      <c r="H57" s="2"/>
      <c r="I57" s="2"/>
      <c r="J57" s="2"/>
      <c r="K57" s="2"/>
      <c r="L57" s="2"/>
      <c r="M57" s="2"/>
      <c r="N57" s="2"/>
      <c r="O57" s="2"/>
      <c r="P57" s="2"/>
      <c r="Q57" s="2"/>
      <c r="R57" s="2"/>
      <c r="S57" s="2"/>
    </row>
    <row r="58" spans="1:19" ht="16" x14ac:dyDescent="0.4">
      <c r="B58" s="832" t="s">
        <v>62</v>
      </c>
      <c r="C58" s="828">
        <f>'IX. PE CH4(V)'!I27</f>
        <v>0</v>
      </c>
      <c r="D58" s="8" t="s">
        <v>57</v>
      </c>
      <c r="E58" s="2"/>
      <c r="F58" s="2"/>
      <c r="G58" s="2"/>
      <c r="H58" s="2"/>
      <c r="I58" s="2"/>
      <c r="J58" s="2"/>
      <c r="K58" s="2"/>
      <c r="L58" s="2"/>
      <c r="M58" s="2"/>
      <c r="N58" s="2"/>
      <c r="O58" s="2"/>
      <c r="P58" s="2"/>
      <c r="Q58" s="2"/>
      <c r="R58" s="2"/>
      <c r="S58" s="2"/>
    </row>
    <row r="59" spans="1:19" ht="13" x14ac:dyDescent="0.25">
      <c r="B59" s="89"/>
      <c r="E59" s="2"/>
      <c r="F59" s="2"/>
      <c r="G59" s="2"/>
      <c r="H59" s="2"/>
      <c r="I59" s="2"/>
      <c r="J59" s="2"/>
      <c r="K59" s="2"/>
      <c r="L59" s="2"/>
      <c r="M59" s="2"/>
      <c r="N59" s="2"/>
      <c r="O59" s="2"/>
      <c r="P59" s="2"/>
      <c r="Q59" s="2"/>
      <c r="R59" s="2"/>
      <c r="S59" s="2"/>
    </row>
    <row r="60" spans="1:19" ht="13" x14ac:dyDescent="0.3">
      <c r="B60" s="8" t="s">
        <v>856</v>
      </c>
      <c r="E60" s="2"/>
      <c r="F60" s="2"/>
      <c r="G60" s="2"/>
      <c r="H60" s="2"/>
      <c r="I60" s="2"/>
      <c r="J60" s="2"/>
      <c r="K60" s="2"/>
      <c r="L60" s="2"/>
      <c r="M60" s="2"/>
      <c r="N60" s="2"/>
      <c r="O60" s="2"/>
      <c r="P60" s="2"/>
      <c r="Q60" s="2"/>
      <c r="R60" s="2"/>
      <c r="S60" s="2"/>
    </row>
    <row r="61" spans="1:19" ht="16" x14ac:dyDescent="0.4">
      <c r="B61" s="825" t="s">
        <v>63</v>
      </c>
      <c r="C61" s="833">
        <f>'XII. Total PE CH4'!C24</f>
        <v>0</v>
      </c>
      <c r="D61" s="88" t="s">
        <v>55</v>
      </c>
      <c r="E61" s="2"/>
      <c r="F61" s="2"/>
      <c r="G61" s="2"/>
      <c r="H61" s="2"/>
      <c r="I61" s="2"/>
      <c r="J61" s="2"/>
      <c r="K61" s="2"/>
      <c r="L61" s="2"/>
      <c r="M61" s="2"/>
      <c r="N61" s="2"/>
      <c r="O61" s="2"/>
      <c r="P61" s="2"/>
      <c r="Q61" s="2"/>
      <c r="R61" s="2"/>
      <c r="S61" s="2"/>
    </row>
    <row r="62" spans="1:19" ht="16" x14ac:dyDescent="0.4">
      <c r="B62" s="831" t="s">
        <v>64</v>
      </c>
      <c r="C62" s="828">
        <f>'X. PE CH4(EP)'!F14</f>
        <v>0</v>
      </c>
      <c r="D62" s="8" t="s">
        <v>57</v>
      </c>
      <c r="E62" s="2"/>
      <c r="F62" s="2"/>
      <c r="G62" s="2"/>
      <c r="H62" s="2"/>
      <c r="I62" s="2"/>
      <c r="J62" s="2"/>
      <c r="K62" s="2"/>
      <c r="L62" s="2"/>
      <c r="M62" s="2"/>
      <c r="N62" s="2"/>
      <c r="O62" s="2"/>
      <c r="P62" s="2"/>
      <c r="Q62" s="2"/>
      <c r="R62" s="2"/>
      <c r="S62" s="2"/>
    </row>
    <row r="63" spans="1:19" s="90" customFormat="1" ht="13" x14ac:dyDescent="0.25">
      <c r="A63" s="2"/>
      <c r="B63" s="89"/>
      <c r="C63" s="3"/>
      <c r="D63" s="3"/>
    </row>
    <row r="64" spans="1:19" ht="16.5" customHeight="1" x14ac:dyDescent="0.3">
      <c r="A64" s="90"/>
      <c r="B64" s="8" t="s">
        <v>857</v>
      </c>
      <c r="C64" s="91"/>
      <c r="D64" s="91"/>
      <c r="E64" s="2"/>
      <c r="F64" s="2"/>
      <c r="G64" s="2"/>
      <c r="H64" s="2"/>
      <c r="I64" s="2"/>
      <c r="J64" s="2"/>
      <c r="K64" s="2"/>
      <c r="L64" s="2"/>
      <c r="M64" s="2"/>
      <c r="N64" s="2"/>
      <c r="O64" s="2"/>
      <c r="P64" s="2"/>
      <c r="Q64" s="2"/>
      <c r="R64" s="2"/>
      <c r="S64" s="2"/>
    </row>
    <row r="65" spans="2:19" ht="16" x14ac:dyDescent="0.4">
      <c r="B65" s="825" t="s">
        <v>65</v>
      </c>
      <c r="C65" s="833">
        <f>'XII. Total PE CH4'!C29</f>
        <v>0</v>
      </c>
      <c r="D65" s="88" t="s">
        <v>55</v>
      </c>
      <c r="E65" s="2"/>
      <c r="F65" s="2"/>
      <c r="G65" s="2"/>
      <c r="H65" s="2"/>
      <c r="I65" s="2"/>
      <c r="J65" s="2"/>
      <c r="K65" s="2"/>
      <c r="L65" s="2"/>
      <c r="M65" s="2"/>
      <c r="N65" s="2"/>
      <c r="O65" s="2"/>
      <c r="P65" s="2"/>
      <c r="Q65" s="2"/>
      <c r="R65" s="2"/>
      <c r="S65" s="2"/>
    </row>
    <row r="66" spans="2:19" ht="16" x14ac:dyDescent="0.4">
      <c r="B66" s="831" t="s">
        <v>66</v>
      </c>
      <c r="C66" s="828">
        <f>'XI. PE CH4(nBCS)'!G228</f>
        <v>0</v>
      </c>
      <c r="D66" s="8" t="s">
        <v>57</v>
      </c>
      <c r="E66" s="2"/>
      <c r="F66" s="2"/>
      <c r="G66" s="2"/>
      <c r="H66" s="2"/>
      <c r="I66" s="2"/>
      <c r="J66" s="2"/>
      <c r="K66" s="2"/>
      <c r="L66" s="2"/>
      <c r="M66" s="2"/>
      <c r="N66" s="2"/>
      <c r="O66" s="2"/>
      <c r="P66" s="2"/>
      <c r="Q66" s="2"/>
      <c r="R66" s="2"/>
      <c r="S66" s="2"/>
    </row>
    <row r="67" spans="2:19" ht="13" x14ac:dyDescent="0.25">
      <c r="B67" s="89"/>
      <c r="E67" s="2"/>
      <c r="F67" s="2"/>
      <c r="G67" s="2"/>
      <c r="H67" s="2"/>
      <c r="I67" s="2"/>
      <c r="J67" s="2"/>
      <c r="K67" s="2"/>
      <c r="L67" s="2"/>
      <c r="M67" s="2"/>
      <c r="N67" s="2"/>
      <c r="O67" s="2"/>
      <c r="P67" s="2"/>
      <c r="Q67" s="2"/>
      <c r="R67" s="2"/>
      <c r="S67" s="2"/>
    </row>
    <row r="68" spans="2:19" ht="13" x14ac:dyDescent="0.3">
      <c r="B68" s="81" t="s">
        <v>858</v>
      </c>
      <c r="E68" s="2"/>
      <c r="F68" s="2"/>
      <c r="G68" s="2"/>
      <c r="H68" s="2"/>
      <c r="I68" s="2"/>
      <c r="J68" s="2"/>
      <c r="K68" s="2"/>
      <c r="L68" s="2"/>
      <c r="M68" s="2"/>
      <c r="N68" s="2"/>
      <c r="O68" s="2"/>
      <c r="P68" s="2"/>
      <c r="Q68" s="2"/>
      <c r="R68" s="2"/>
      <c r="S68" s="2"/>
    </row>
    <row r="69" spans="2:19" ht="16" x14ac:dyDescent="0.4">
      <c r="B69" s="825" t="s">
        <v>67</v>
      </c>
      <c r="C69" s="834" t="e">
        <f>'XII. Total PE CH4'!C35</f>
        <v>#DIV/0!</v>
      </c>
      <c r="D69" s="88" t="s">
        <v>55</v>
      </c>
      <c r="E69" s="2"/>
      <c r="F69" s="2"/>
      <c r="G69" s="2"/>
      <c r="H69" s="2"/>
      <c r="I69" s="2"/>
      <c r="J69" s="2"/>
      <c r="K69" s="2"/>
      <c r="L69" s="2"/>
      <c r="M69" s="2"/>
      <c r="N69" s="2"/>
      <c r="O69" s="2"/>
      <c r="P69" s="2"/>
      <c r="Q69" s="2"/>
      <c r="R69" s="2"/>
      <c r="S69" s="2"/>
    </row>
    <row r="70" spans="2:19" ht="16" x14ac:dyDescent="0.4">
      <c r="B70" s="825" t="s">
        <v>68</v>
      </c>
      <c r="C70" s="835" t="e">
        <f>'XII. Total PE CH4'!C36</f>
        <v>#DIV/0!</v>
      </c>
      <c r="D70" s="8" t="s">
        <v>57</v>
      </c>
      <c r="E70" s="2"/>
      <c r="F70" s="2"/>
      <c r="G70" s="2"/>
      <c r="H70" s="2"/>
      <c r="I70" s="2"/>
      <c r="J70" s="2"/>
      <c r="K70" s="2"/>
      <c r="L70" s="2"/>
      <c r="M70" s="2"/>
      <c r="N70" s="2"/>
      <c r="O70" s="2"/>
      <c r="P70" s="2"/>
      <c r="Q70" s="2"/>
      <c r="R70" s="2"/>
      <c r="S70" s="2"/>
    </row>
    <row r="71" spans="2:19" ht="13" x14ac:dyDescent="0.3">
      <c r="B71" s="89"/>
      <c r="E71" s="9"/>
      <c r="F71" s="2"/>
      <c r="G71" s="2"/>
      <c r="H71" s="2"/>
      <c r="I71" s="2"/>
      <c r="J71" s="2"/>
      <c r="K71" s="2"/>
      <c r="L71" s="2"/>
      <c r="M71" s="2"/>
      <c r="N71" s="2"/>
      <c r="O71" s="2"/>
      <c r="P71" s="2"/>
      <c r="Q71" s="2"/>
      <c r="R71" s="2"/>
      <c r="S71" s="2"/>
    </row>
    <row r="72" spans="2:19" ht="15" x14ac:dyDescent="0.4">
      <c r="B72" s="8" t="s">
        <v>859</v>
      </c>
      <c r="E72" s="2"/>
      <c r="F72" s="92"/>
      <c r="G72" s="2"/>
      <c r="H72" s="2"/>
      <c r="I72" s="2"/>
      <c r="J72" s="2"/>
      <c r="K72" s="2"/>
      <c r="L72" s="2"/>
      <c r="M72" s="2"/>
      <c r="N72" s="2"/>
      <c r="O72" s="2"/>
      <c r="P72" s="2"/>
      <c r="Q72" s="2"/>
      <c r="R72" s="2"/>
      <c r="S72" s="2"/>
    </row>
    <row r="73" spans="2:19" ht="13" x14ac:dyDescent="0.3">
      <c r="C73" s="828">
        <f>'XIII. CO2'!F87</f>
        <v>0</v>
      </c>
      <c r="E73" s="2"/>
      <c r="F73" s="2"/>
      <c r="G73" s="2"/>
      <c r="H73" s="2"/>
      <c r="I73" s="2"/>
      <c r="J73" s="2"/>
      <c r="K73" s="2"/>
      <c r="L73" s="2"/>
      <c r="M73" s="2"/>
      <c r="N73" s="2"/>
      <c r="O73" s="2"/>
      <c r="P73" s="2"/>
      <c r="Q73" s="2"/>
      <c r="R73" s="2"/>
      <c r="S73" s="2"/>
    </row>
    <row r="74" spans="2:19" ht="13" x14ac:dyDescent="0.3">
      <c r="C74" s="8"/>
      <c r="E74" s="2"/>
      <c r="F74" s="2"/>
      <c r="G74" s="2"/>
      <c r="H74" s="2"/>
      <c r="I74" s="2"/>
      <c r="J74" s="2"/>
      <c r="K74" s="2"/>
      <c r="L74" s="2"/>
      <c r="M74" s="2"/>
      <c r="N74" s="2"/>
      <c r="O74" s="2"/>
      <c r="P74" s="2"/>
      <c r="Q74" s="2"/>
      <c r="R74" s="2"/>
      <c r="S74" s="2"/>
    </row>
    <row r="75" spans="2:19" ht="13" x14ac:dyDescent="0.3">
      <c r="C75" s="8"/>
      <c r="E75" s="2"/>
      <c r="F75" s="2"/>
      <c r="G75" s="2"/>
      <c r="H75" s="2"/>
      <c r="I75" s="2"/>
      <c r="J75" s="2"/>
      <c r="K75" s="2"/>
      <c r="L75" s="2"/>
      <c r="M75" s="2"/>
      <c r="N75" s="2"/>
      <c r="O75" s="2"/>
      <c r="P75" s="2"/>
      <c r="Q75" s="2"/>
      <c r="R75" s="2"/>
      <c r="S75" s="2"/>
    </row>
    <row r="76" spans="2:19" ht="15.5" x14ac:dyDescent="0.35">
      <c r="B76" s="93" t="s">
        <v>861</v>
      </c>
      <c r="C76" s="94"/>
      <c r="D76" s="94"/>
      <c r="E76" s="2"/>
      <c r="F76" s="2"/>
      <c r="G76" s="2"/>
      <c r="H76" s="2"/>
      <c r="I76" s="2"/>
      <c r="J76" s="2"/>
      <c r="K76" s="2"/>
      <c r="L76" s="2"/>
      <c r="M76" s="2"/>
      <c r="N76" s="2"/>
      <c r="O76" s="2"/>
      <c r="P76" s="2"/>
      <c r="Q76" s="2"/>
      <c r="R76" s="2"/>
      <c r="S76" s="2"/>
    </row>
    <row r="77" spans="2:19" ht="13" x14ac:dyDescent="0.3">
      <c r="B77" s="8"/>
      <c r="C77" s="2"/>
      <c r="D77" s="2"/>
      <c r="E77" s="2"/>
      <c r="F77" s="2"/>
      <c r="G77" s="2"/>
      <c r="H77" s="2"/>
      <c r="I77" s="2"/>
      <c r="J77" s="2"/>
      <c r="K77" s="2"/>
      <c r="L77" s="2"/>
      <c r="M77" s="2"/>
      <c r="N77" s="2"/>
      <c r="O77" s="2"/>
      <c r="P77" s="2"/>
      <c r="Q77" s="2"/>
      <c r="R77" s="2"/>
      <c r="S77" s="2"/>
    </row>
    <row r="78" spans="2:19" ht="16" x14ac:dyDescent="0.4">
      <c r="B78" s="825" t="s">
        <v>69</v>
      </c>
      <c r="C78" s="836" t="e">
        <f>C45-C69</f>
        <v>#DIV/0!</v>
      </c>
      <c r="D78" s="88" t="s">
        <v>70</v>
      </c>
      <c r="E78" s="2"/>
      <c r="F78" s="2"/>
      <c r="G78" s="2"/>
      <c r="H78" s="2"/>
      <c r="I78" s="2"/>
      <c r="J78" s="2"/>
      <c r="K78" s="2"/>
      <c r="L78" s="2"/>
      <c r="M78" s="2"/>
      <c r="N78" s="2"/>
      <c r="O78" s="2"/>
      <c r="P78" s="2"/>
      <c r="Q78" s="2"/>
      <c r="R78" s="2"/>
      <c r="S78" s="2"/>
    </row>
    <row r="79" spans="2:19" ht="16" x14ac:dyDescent="0.4">
      <c r="B79" s="829" t="s">
        <v>71</v>
      </c>
      <c r="C79" s="837">
        <f>'VIII. PE CH4(BCS)'!L26</f>
        <v>0</v>
      </c>
      <c r="D79" s="88" t="s">
        <v>70</v>
      </c>
      <c r="E79" s="2"/>
      <c r="F79" s="2"/>
      <c r="G79" s="2"/>
      <c r="H79" s="2"/>
      <c r="I79" s="2"/>
      <c r="J79" s="2"/>
      <c r="K79" s="2"/>
      <c r="L79" s="2"/>
      <c r="M79" s="2"/>
      <c r="N79" s="2"/>
      <c r="O79" s="2"/>
      <c r="P79" s="2"/>
      <c r="Q79" s="2"/>
      <c r="R79" s="2"/>
      <c r="S79" s="2"/>
    </row>
    <row r="80" spans="2:19" ht="25" customHeight="1" x14ac:dyDescent="0.3">
      <c r="B80" s="1032" t="s">
        <v>860</v>
      </c>
      <c r="C80" s="1033"/>
      <c r="D80" s="88"/>
      <c r="E80" s="2"/>
      <c r="F80" s="2"/>
      <c r="G80" s="2"/>
      <c r="H80" s="2"/>
      <c r="I80" s="2"/>
      <c r="J80" s="2"/>
      <c r="K80" s="2"/>
      <c r="L80" s="2"/>
      <c r="M80" s="2"/>
      <c r="N80" s="2"/>
      <c r="O80" s="2"/>
      <c r="P80" s="2"/>
      <c r="Q80" s="2"/>
      <c r="R80" s="2"/>
      <c r="S80" s="2"/>
    </row>
    <row r="81" spans="2:19" ht="16" x14ac:dyDescent="0.4">
      <c r="B81" s="829" t="s">
        <v>72</v>
      </c>
      <c r="C81" s="836" t="e">
        <f>MIN(C78:C79)</f>
        <v>#DIV/0!</v>
      </c>
      <c r="D81" s="88" t="s">
        <v>70</v>
      </c>
      <c r="E81" s="2"/>
      <c r="F81" s="2"/>
      <c r="G81" s="2"/>
      <c r="H81" s="2"/>
      <c r="I81" s="2"/>
      <c r="J81" s="2"/>
      <c r="K81" s="2"/>
      <c r="L81" s="2"/>
      <c r="M81" s="2"/>
      <c r="N81" s="2"/>
      <c r="O81" s="2"/>
      <c r="P81" s="2"/>
      <c r="Q81" s="2"/>
      <c r="R81" s="2"/>
      <c r="S81" s="2"/>
    </row>
    <row r="82" spans="2:19" ht="16" x14ac:dyDescent="0.4">
      <c r="B82" s="829" t="s">
        <v>73</v>
      </c>
      <c r="C82" s="838" t="e">
        <f>C81*25</f>
        <v>#DIV/0!</v>
      </c>
      <c r="D82" s="81" t="s">
        <v>57</v>
      </c>
      <c r="E82" s="2"/>
      <c r="F82" s="2"/>
      <c r="G82" s="2"/>
      <c r="H82" s="2"/>
      <c r="I82" s="2"/>
      <c r="J82" s="2"/>
      <c r="K82" s="2"/>
      <c r="L82" s="2"/>
      <c r="M82" s="2"/>
      <c r="N82" s="2"/>
      <c r="O82" s="2"/>
      <c r="P82" s="2"/>
      <c r="Q82" s="2"/>
      <c r="R82" s="2"/>
      <c r="S82" s="2"/>
    </row>
    <row r="83" spans="2:19" ht="14.5" x14ac:dyDescent="0.35">
      <c r="B83" s="8"/>
      <c r="C83" s="95"/>
      <c r="D83" s="81"/>
      <c r="E83" s="586"/>
      <c r="F83" s="2"/>
      <c r="G83" s="2"/>
      <c r="H83" s="2"/>
      <c r="I83" s="2"/>
      <c r="J83" s="2"/>
      <c r="K83" s="2"/>
      <c r="L83" s="2"/>
      <c r="M83" s="2"/>
      <c r="N83" s="2"/>
      <c r="O83" s="2"/>
      <c r="P83" s="2"/>
      <c r="Q83" s="2"/>
      <c r="R83" s="2"/>
      <c r="S83" s="2"/>
    </row>
    <row r="84" spans="2:19" ht="13" x14ac:dyDescent="0.3">
      <c r="B84" s="8"/>
      <c r="C84" s="95"/>
      <c r="D84" s="81"/>
      <c r="E84" s="2"/>
      <c r="F84" s="2"/>
      <c r="G84" s="2"/>
      <c r="H84" s="2"/>
      <c r="I84" s="2"/>
      <c r="J84" s="2"/>
      <c r="K84" s="2"/>
      <c r="L84" s="2"/>
      <c r="M84" s="2"/>
      <c r="N84" s="2"/>
      <c r="O84" s="2"/>
      <c r="P84" s="2"/>
      <c r="Q84" s="2"/>
      <c r="R84" s="2"/>
      <c r="S84" s="2"/>
    </row>
    <row r="85" spans="2:19" x14ac:dyDescent="0.25">
      <c r="E85" s="2"/>
      <c r="F85" s="2"/>
      <c r="G85" s="2"/>
      <c r="H85" s="2"/>
      <c r="I85" s="2"/>
      <c r="J85" s="2"/>
      <c r="K85" s="2"/>
      <c r="L85" s="2"/>
      <c r="M85" s="2"/>
      <c r="N85" s="2"/>
      <c r="O85" s="2"/>
      <c r="P85" s="2"/>
      <c r="Q85" s="2"/>
      <c r="R85" s="2"/>
      <c r="S85" s="2"/>
    </row>
    <row r="86" spans="2:19" ht="15.5" x14ac:dyDescent="0.35">
      <c r="B86" s="93" t="s">
        <v>862</v>
      </c>
      <c r="E86" s="2"/>
      <c r="F86" s="2"/>
      <c r="G86" s="2"/>
      <c r="H86" s="2"/>
      <c r="I86" s="2"/>
      <c r="J86" s="2"/>
      <c r="K86" s="2"/>
      <c r="L86" s="2"/>
      <c r="M86" s="2"/>
      <c r="N86" s="2"/>
      <c r="O86" s="2"/>
      <c r="P86" s="2"/>
      <c r="Q86" s="2"/>
      <c r="R86" s="2"/>
      <c r="S86" s="2"/>
    </row>
    <row r="87" spans="2:19" ht="20.25" customHeight="1" thickBot="1" x14ac:dyDescent="0.35">
      <c r="B87" s="8"/>
      <c r="E87" s="2"/>
      <c r="F87" s="2"/>
      <c r="G87" s="2"/>
      <c r="H87" s="2"/>
      <c r="I87" s="2"/>
      <c r="J87" s="2"/>
      <c r="K87" s="2"/>
      <c r="L87" s="2"/>
      <c r="M87" s="2"/>
      <c r="N87" s="2"/>
      <c r="O87" s="2"/>
      <c r="P87" s="2"/>
      <c r="Q87" s="2"/>
      <c r="R87" s="2"/>
      <c r="S87" s="2"/>
    </row>
    <row r="88" spans="2:19" ht="16.5" thickBot="1" x14ac:dyDescent="0.45">
      <c r="B88" s="96" t="s">
        <v>74</v>
      </c>
      <c r="C88" s="97" t="e">
        <f>C82+(C49-C73)</f>
        <v>#DIV/0!</v>
      </c>
      <c r="D88" s="81" t="s">
        <v>57</v>
      </c>
      <c r="E88" s="2"/>
      <c r="F88" s="2"/>
      <c r="G88" s="2"/>
      <c r="H88" s="2"/>
      <c r="I88" s="2"/>
      <c r="J88" s="2"/>
      <c r="K88" s="2"/>
      <c r="L88" s="2"/>
      <c r="M88" s="2"/>
      <c r="N88" s="2"/>
      <c r="O88" s="2"/>
      <c r="P88" s="2"/>
      <c r="Q88" s="2"/>
      <c r="R88" s="2"/>
      <c r="S88" s="2"/>
    </row>
    <row r="89" spans="2:19" x14ac:dyDescent="0.25">
      <c r="E89" s="2"/>
      <c r="F89" s="2"/>
      <c r="G89" s="2"/>
      <c r="H89" s="2"/>
      <c r="I89" s="2"/>
      <c r="J89" s="2"/>
      <c r="K89" s="2"/>
      <c r="L89" s="2"/>
      <c r="M89" s="2"/>
      <c r="N89" s="2"/>
      <c r="O89" s="2"/>
      <c r="P89" s="2"/>
      <c r="Q89" s="2"/>
      <c r="R89" s="2"/>
      <c r="S89" s="2"/>
    </row>
    <row r="90" spans="2:19" ht="13" thickBot="1" x14ac:dyDescent="0.3">
      <c r="E90" s="2"/>
      <c r="F90" s="2"/>
      <c r="G90" s="2"/>
      <c r="H90" s="2"/>
      <c r="I90" s="2"/>
      <c r="J90" s="2"/>
      <c r="K90" s="2"/>
      <c r="L90" s="2"/>
      <c r="M90" s="2"/>
      <c r="N90" s="2"/>
      <c r="O90" s="2"/>
      <c r="P90" s="2"/>
      <c r="Q90" s="2"/>
      <c r="R90" s="2"/>
      <c r="S90" s="2"/>
    </row>
    <row r="91" spans="2:19" x14ac:dyDescent="0.25">
      <c r="B91" s="1034" t="s">
        <v>75</v>
      </c>
      <c r="C91" s="1035"/>
      <c r="D91" s="1036"/>
      <c r="E91" s="2"/>
      <c r="F91" s="2"/>
      <c r="G91" s="2"/>
      <c r="H91" s="2"/>
      <c r="I91" s="2"/>
      <c r="J91" s="2"/>
      <c r="K91" s="2"/>
      <c r="L91" s="2"/>
      <c r="M91" s="2"/>
      <c r="N91" s="2"/>
      <c r="O91" s="2"/>
      <c r="P91" s="2"/>
      <c r="Q91" s="2"/>
      <c r="R91" s="2"/>
      <c r="S91" s="2"/>
    </row>
    <row r="92" spans="2:19" x14ac:dyDescent="0.25">
      <c r="B92" s="1037"/>
      <c r="C92" s="1038"/>
      <c r="D92" s="1039"/>
      <c r="E92" s="2"/>
      <c r="F92" s="2"/>
      <c r="G92" s="2"/>
      <c r="H92" s="2"/>
      <c r="I92" s="2"/>
      <c r="J92" s="2"/>
      <c r="K92" s="2"/>
      <c r="L92" s="2"/>
      <c r="M92" s="2"/>
      <c r="N92" s="2"/>
      <c r="O92" s="2"/>
      <c r="P92" s="2"/>
      <c r="Q92" s="2"/>
      <c r="R92" s="2"/>
      <c r="S92" s="2"/>
    </row>
    <row r="93" spans="2:19" x14ac:dyDescent="0.25">
      <c r="B93" s="1037"/>
      <c r="C93" s="1038"/>
      <c r="D93" s="1039"/>
      <c r="E93" s="2"/>
      <c r="F93" s="2"/>
      <c r="G93" s="2"/>
      <c r="H93" s="2"/>
      <c r="I93" s="2"/>
      <c r="J93" s="2"/>
      <c r="K93" s="2"/>
      <c r="L93" s="2"/>
      <c r="M93" s="2"/>
      <c r="N93" s="2"/>
      <c r="O93" s="2"/>
      <c r="P93" s="2"/>
      <c r="Q93" s="2"/>
      <c r="R93" s="2"/>
      <c r="S93" s="2"/>
    </row>
    <row r="94" spans="2:19" x14ac:dyDescent="0.25">
      <c r="B94" s="1037"/>
      <c r="C94" s="1038"/>
      <c r="D94" s="1039"/>
      <c r="E94" s="2"/>
      <c r="F94" s="2"/>
      <c r="G94" s="2"/>
      <c r="H94" s="2"/>
      <c r="I94" s="2"/>
      <c r="J94" s="2"/>
      <c r="K94" s="2"/>
      <c r="L94" s="2"/>
      <c r="M94" s="2"/>
      <c r="N94" s="2"/>
      <c r="O94" s="2"/>
      <c r="P94" s="2"/>
      <c r="Q94" s="2"/>
      <c r="R94" s="2"/>
      <c r="S94" s="2"/>
    </row>
    <row r="95" spans="2:19" x14ac:dyDescent="0.25">
      <c r="B95" s="1037"/>
      <c r="C95" s="1038"/>
      <c r="D95" s="1039"/>
      <c r="E95" s="2"/>
      <c r="F95" s="2"/>
      <c r="G95" s="2"/>
      <c r="H95" s="2"/>
      <c r="I95" s="2"/>
      <c r="J95" s="2"/>
      <c r="K95" s="2"/>
      <c r="L95" s="2"/>
      <c r="M95" s="2"/>
      <c r="N95" s="2"/>
      <c r="O95" s="2"/>
      <c r="P95" s="2"/>
      <c r="Q95" s="2"/>
      <c r="R95" s="2"/>
      <c r="S95" s="2"/>
    </row>
    <row r="96" spans="2:19" x14ac:dyDescent="0.25">
      <c r="B96" s="1037"/>
      <c r="C96" s="1038"/>
      <c r="D96" s="1039"/>
      <c r="E96" s="2"/>
      <c r="F96" s="2"/>
      <c r="G96" s="2"/>
      <c r="H96" s="2"/>
      <c r="I96" s="2"/>
      <c r="J96" s="2"/>
      <c r="K96" s="2"/>
      <c r="L96" s="2"/>
      <c r="M96" s="2"/>
      <c r="N96" s="2"/>
      <c r="O96" s="2"/>
      <c r="P96" s="2"/>
      <c r="Q96" s="2"/>
      <c r="R96" s="2"/>
      <c r="S96" s="2"/>
    </row>
    <row r="97" spans="2:19" x14ac:dyDescent="0.25">
      <c r="B97" s="1037"/>
      <c r="C97" s="1038"/>
      <c r="D97" s="1039"/>
      <c r="E97" s="2"/>
      <c r="F97" s="2"/>
      <c r="G97" s="2"/>
      <c r="H97" s="2"/>
      <c r="I97" s="2"/>
      <c r="J97" s="2"/>
      <c r="K97" s="2"/>
      <c r="L97" s="2"/>
      <c r="M97" s="2"/>
      <c r="N97" s="2"/>
      <c r="O97" s="2"/>
      <c r="P97" s="2"/>
      <c r="Q97" s="2"/>
      <c r="R97" s="2"/>
      <c r="S97" s="2"/>
    </row>
    <row r="98" spans="2:19" x14ac:dyDescent="0.25">
      <c r="B98" s="1037"/>
      <c r="C98" s="1038"/>
      <c r="D98" s="1039"/>
      <c r="E98" s="2"/>
      <c r="F98" s="2"/>
      <c r="G98" s="2"/>
      <c r="H98" s="2"/>
      <c r="I98" s="2"/>
      <c r="J98" s="2"/>
      <c r="K98" s="2"/>
      <c r="L98" s="2"/>
      <c r="M98" s="2"/>
      <c r="N98" s="2"/>
      <c r="O98" s="2"/>
      <c r="P98" s="2"/>
      <c r="Q98" s="2"/>
      <c r="R98" s="2"/>
      <c r="S98" s="2"/>
    </row>
    <row r="99" spans="2:19" x14ac:dyDescent="0.25">
      <c r="B99" s="1037"/>
      <c r="C99" s="1038"/>
      <c r="D99" s="1039"/>
      <c r="E99" s="2"/>
      <c r="F99" s="2"/>
      <c r="G99" s="2"/>
      <c r="H99" s="2"/>
      <c r="I99" s="2"/>
      <c r="J99" s="2"/>
      <c r="K99" s="2"/>
      <c r="L99" s="2"/>
      <c r="M99" s="2"/>
      <c r="N99" s="2"/>
      <c r="O99" s="2"/>
      <c r="P99" s="2"/>
      <c r="Q99" s="2"/>
      <c r="R99" s="2"/>
      <c r="S99" s="2"/>
    </row>
    <row r="100" spans="2:19" x14ac:dyDescent="0.25">
      <c r="B100" s="1037"/>
      <c r="C100" s="1038"/>
      <c r="D100" s="1039"/>
      <c r="E100" s="2"/>
      <c r="F100" s="2"/>
      <c r="G100" s="2"/>
      <c r="H100" s="2"/>
      <c r="I100" s="2"/>
      <c r="J100" s="2"/>
      <c r="K100" s="2"/>
      <c r="L100" s="2"/>
      <c r="M100" s="2"/>
      <c r="N100" s="2"/>
      <c r="O100" s="2"/>
      <c r="P100" s="2"/>
      <c r="Q100" s="2"/>
      <c r="R100" s="2"/>
      <c r="S100" s="2"/>
    </row>
    <row r="101" spans="2:19" x14ac:dyDescent="0.25">
      <c r="B101" s="1037"/>
      <c r="C101" s="1038"/>
      <c r="D101" s="1039"/>
      <c r="E101" s="2"/>
      <c r="F101" s="2"/>
      <c r="G101" s="2"/>
      <c r="H101" s="2"/>
      <c r="I101" s="2"/>
      <c r="J101" s="2"/>
      <c r="K101" s="2"/>
      <c r="L101" s="2"/>
      <c r="M101" s="2"/>
      <c r="N101" s="2"/>
      <c r="O101" s="2"/>
      <c r="P101" s="2"/>
      <c r="Q101" s="2"/>
      <c r="R101" s="2"/>
      <c r="S101" s="2"/>
    </row>
    <row r="102" spans="2:19" x14ac:dyDescent="0.25">
      <c r="B102" s="1037"/>
      <c r="C102" s="1038"/>
      <c r="D102" s="1039"/>
      <c r="E102" s="2"/>
      <c r="F102" s="2"/>
      <c r="G102" s="2"/>
      <c r="H102" s="2"/>
      <c r="I102" s="2"/>
      <c r="J102" s="2"/>
      <c r="K102" s="2"/>
      <c r="L102" s="2"/>
      <c r="M102" s="2"/>
      <c r="N102" s="2"/>
      <c r="O102" s="2"/>
      <c r="P102" s="2"/>
      <c r="Q102" s="2"/>
      <c r="R102" s="2"/>
      <c r="S102" s="2"/>
    </row>
    <row r="103" spans="2:19" x14ac:dyDescent="0.25">
      <c r="B103" s="1037"/>
      <c r="C103" s="1038"/>
      <c r="D103" s="1039"/>
      <c r="E103" s="2"/>
      <c r="F103" s="2"/>
      <c r="G103" s="2"/>
      <c r="H103" s="2"/>
      <c r="I103" s="2"/>
      <c r="J103" s="2"/>
      <c r="K103" s="2"/>
      <c r="L103" s="2"/>
      <c r="M103" s="2"/>
      <c r="N103" s="2"/>
      <c r="O103" s="2"/>
      <c r="P103" s="2"/>
      <c r="Q103" s="2"/>
      <c r="R103" s="2"/>
      <c r="S103" s="2"/>
    </row>
    <row r="104" spans="2:19" x14ac:dyDescent="0.25">
      <c r="B104" s="1037"/>
      <c r="C104" s="1038"/>
      <c r="D104" s="1039"/>
      <c r="E104" s="2"/>
      <c r="F104" s="2"/>
      <c r="G104" s="2"/>
      <c r="H104" s="2"/>
      <c r="I104" s="2"/>
      <c r="J104" s="2"/>
      <c r="K104" s="2"/>
      <c r="L104" s="2"/>
      <c r="M104" s="2"/>
      <c r="N104" s="2"/>
      <c r="O104" s="2"/>
      <c r="P104" s="2"/>
      <c r="Q104" s="2"/>
      <c r="R104" s="2"/>
      <c r="S104" s="2"/>
    </row>
    <row r="105" spans="2:19" x14ac:dyDescent="0.25">
      <c r="B105" s="1037"/>
      <c r="C105" s="1038"/>
      <c r="D105" s="1039"/>
      <c r="E105" s="2"/>
      <c r="F105" s="2"/>
      <c r="G105" s="2"/>
      <c r="H105" s="2"/>
      <c r="I105" s="2"/>
      <c r="J105" s="2"/>
      <c r="K105" s="2"/>
      <c r="L105" s="2"/>
      <c r="M105" s="2"/>
      <c r="N105" s="2"/>
      <c r="O105" s="2"/>
      <c r="P105" s="2"/>
      <c r="Q105" s="2"/>
      <c r="R105" s="2"/>
      <c r="S105" s="2"/>
    </row>
    <row r="106" spans="2:19" x14ac:dyDescent="0.25">
      <c r="B106" s="1037"/>
      <c r="C106" s="1038"/>
      <c r="D106" s="1039"/>
      <c r="E106" s="2"/>
      <c r="F106" s="2"/>
      <c r="G106" s="2"/>
      <c r="H106" s="2"/>
      <c r="I106" s="2"/>
      <c r="J106" s="2"/>
      <c r="K106" s="2"/>
      <c r="L106" s="2"/>
      <c r="M106" s="2"/>
      <c r="N106" s="2"/>
      <c r="O106" s="2"/>
      <c r="P106" s="2"/>
      <c r="Q106" s="2"/>
      <c r="R106" s="2"/>
      <c r="S106" s="2"/>
    </row>
    <row r="107" spans="2:19" x14ac:dyDescent="0.25">
      <c r="B107" s="1037"/>
      <c r="C107" s="1038"/>
      <c r="D107" s="1039"/>
      <c r="E107" s="2"/>
      <c r="F107" s="2"/>
      <c r="G107" s="2"/>
      <c r="H107" s="2"/>
      <c r="I107" s="2"/>
      <c r="J107" s="2"/>
      <c r="K107" s="2"/>
      <c r="L107" s="2"/>
      <c r="M107" s="2"/>
      <c r="N107" s="2"/>
      <c r="O107" s="2"/>
      <c r="P107" s="2"/>
      <c r="Q107" s="2"/>
      <c r="R107" s="2"/>
      <c r="S107" s="2"/>
    </row>
    <row r="108" spans="2:19" x14ac:dyDescent="0.25">
      <c r="B108" s="1037"/>
      <c r="C108" s="1038"/>
      <c r="D108" s="1039"/>
      <c r="E108" s="2"/>
      <c r="F108" s="2"/>
      <c r="G108" s="2"/>
      <c r="H108" s="2"/>
      <c r="I108" s="2"/>
      <c r="J108" s="2"/>
      <c r="K108" s="2"/>
      <c r="L108" s="2"/>
      <c r="M108" s="2"/>
      <c r="N108" s="2"/>
      <c r="O108" s="2"/>
      <c r="P108" s="2"/>
      <c r="Q108" s="2"/>
      <c r="R108" s="2"/>
      <c r="S108" s="2"/>
    </row>
    <row r="109" spans="2:19" x14ac:dyDescent="0.25">
      <c r="B109" s="1037"/>
      <c r="C109" s="1038"/>
      <c r="D109" s="1039"/>
      <c r="E109" s="2"/>
      <c r="F109" s="2"/>
      <c r="G109" s="2"/>
      <c r="H109" s="2"/>
      <c r="I109" s="2"/>
      <c r="J109" s="2"/>
      <c r="K109" s="2"/>
      <c r="L109" s="2"/>
      <c r="M109" s="2"/>
      <c r="N109" s="2"/>
      <c r="O109" s="2"/>
      <c r="P109" s="2"/>
      <c r="Q109" s="2"/>
      <c r="R109" s="2"/>
      <c r="S109" s="2"/>
    </row>
    <row r="110" spans="2:19" ht="13" thickBot="1" x14ac:dyDescent="0.3">
      <c r="B110" s="1040"/>
      <c r="C110" s="1041"/>
      <c r="D110" s="1042"/>
      <c r="E110" s="2"/>
      <c r="F110" s="2"/>
      <c r="G110" s="2"/>
      <c r="H110" s="2"/>
      <c r="I110" s="2"/>
      <c r="J110" s="2"/>
      <c r="K110" s="2"/>
      <c r="L110" s="2"/>
      <c r="M110" s="2"/>
      <c r="N110" s="2"/>
      <c r="O110" s="2"/>
      <c r="P110" s="2"/>
      <c r="Q110" s="2"/>
      <c r="R110" s="2"/>
      <c r="S110" s="2"/>
    </row>
    <row r="111" spans="2:19" x14ac:dyDescent="0.25">
      <c r="E111" s="2"/>
      <c r="F111" s="2"/>
      <c r="G111" s="2"/>
      <c r="H111" s="2"/>
      <c r="I111" s="2"/>
      <c r="J111" s="2"/>
      <c r="K111" s="2"/>
      <c r="L111" s="2"/>
      <c r="M111" s="2"/>
      <c r="N111" s="2"/>
      <c r="O111" s="2"/>
      <c r="P111" s="2"/>
      <c r="Q111" s="2"/>
      <c r="R111" s="2"/>
      <c r="S111" s="2"/>
    </row>
    <row r="112" spans="2:19" x14ac:dyDescent="0.25">
      <c r="E112" s="2"/>
      <c r="F112" s="2"/>
      <c r="G112" s="2"/>
      <c r="H112" s="2"/>
      <c r="I112" s="2"/>
      <c r="J112" s="2"/>
      <c r="K112" s="2"/>
      <c r="L112" s="2"/>
      <c r="M112" s="2"/>
      <c r="N112" s="2"/>
      <c r="O112" s="2"/>
      <c r="P112" s="2"/>
      <c r="Q112" s="2"/>
      <c r="R112" s="2"/>
      <c r="S112" s="2"/>
    </row>
    <row r="113" spans="5:19" x14ac:dyDescent="0.25">
      <c r="E113" s="2"/>
      <c r="F113" s="2"/>
      <c r="G113" s="2"/>
      <c r="H113" s="2"/>
      <c r="I113" s="2"/>
      <c r="J113" s="2"/>
      <c r="K113" s="2"/>
      <c r="L113" s="2"/>
      <c r="M113" s="2"/>
      <c r="N113" s="2"/>
      <c r="O113" s="2"/>
      <c r="P113" s="2"/>
      <c r="Q113" s="2"/>
      <c r="R113" s="2"/>
      <c r="S113" s="2"/>
    </row>
    <row r="114" spans="5:19" x14ac:dyDescent="0.25">
      <c r="E114" s="2"/>
      <c r="F114" s="2"/>
      <c r="G114" s="2"/>
      <c r="H114" s="2"/>
      <c r="I114" s="2"/>
      <c r="J114" s="2"/>
      <c r="K114" s="2"/>
      <c r="L114" s="2"/>
      <c r="M114" s="2"/>
      <c r="N114" s="2"/>
      <c r="O114" s="2"/>
      <c r="P114" s="2"/>
      <c r="Q114" s="2"/>
      <c r="R114" s="2"/>
      <c r="S114" s="2"/>
    </row>
    <row r="115" spans="5:19" x14ac:dyDescent="0.25">
      <c r="E115" s="2"/>
      <c r="F115" s="2"/>
      <c r="G115" s="2"/>
      <c r="H115" s="2"/>
      <c r="I115" s="2"/>
      <c r="J115" s="2"/>
      <c r="K115" s="2"/>
      <c r="L115" s="2"/>
      <c r="M115" s="2"/>
      <c r="N115" s="2"/>
      <c r="O115" s="2"/>
      <c r="P115" s="2"/>
      <c r="Q115" s="2"/>
      <c r="R115" s="2"/>
      <c r="S115" s="2"/>
    </row>
    <row r="116" spans="5:19" x14ac:dyDescent="0.25">
      <c r="E116" s="2"/>
      <c r="F116" s="2"/>
      <c r="G116" s="2"/>
      <c r="H116" s="2"/>
      <c r="I116" s="2"/>
      <c r="J116" s="2"/>
      <c r="K116" s="2"/>
      <c r="L116" s="2"/>
      <c r="M116" s="2"/>
      <c r="N116" s="2"/>
      <c r="O116" s="2"/>
      <c r="P116" s="2"/>
      <c r="Q116" s="2"/>
      <c r="R116" s="2"/>
      <c r="S116" s="2"/>
    </row>
    <row r="117" spans="5:19" x14ac:dyDescent="0.25">
      <c r="E117" s="2"/>
      <c r="F117" s="2"/>
      <c r="G117" s="2"/>
      <c r="H117" s="2"/>
      <c r="I117" s="2"/>
      <c r="J117" s="2"/>
      <c r="K117" s="2"/>
      <c r="L117" s="2"/>
      <c r="M117" s="2"/>
      <c r="N117" s="2"/>
      <c r="O117" s="2"/>
      <c r="P117" s="2"/>
      <c r="Q117" s="2"/>
      <c r="R117" s="2"/>
      <c r="S117" s="2"/>
    </row>
    <row r="118" spans="5:19" x14ac:dyDescent="0.25">
      <c r="E118" s="2"/>
      <c r="F118" s="2"/>
      <c r="G118" s="2"/>
      <c r="H118" s="2"/>
      <c r="I118" s="2"/>
      <c r="J118" s="2"/>
      <c r="K118" s="2"/>
      <c r="L118" s="2"/>
      <c r="M118" s="2"/>
      <c r="N118" s="2"/>
      <c r="O118" s="2"/>
      <c r="P118" s="2"/>
      <c r="Q118" s="2"/>
      <c r="R118" s="2"/>
      <c r="S118" s="2"/>
    </row>
    <row r="119" spans="5:19" x14ac:dyDescent="0.25">
      <c r="E119" s="2"/>
      <c r="F119" s="2"/>
      <c r="G119" s="2"/>
      <c r="H119" s="2"/>
      <c r="I119" s="2"/>
      <c r="J119" s="2"/>
      <c r="K119" s="2"/>
      <c r="L119" s="2"/>
      <c r="M119" s="2"/>
      <c r="N119" s="2"/>
      <c r="O119" s="2"/>
      <c r="P119" s="2"/>
      <c r="Q119" s="2"/>
      <c r="R119" s="2"/>
      <c r="S119" s="2"/>
    </row>
    <row r="120" spans="5:19" x14ac:dyDescent="0.25">
      <c r="E120" s="2"/>
      <c r="F120" s="2"/>
      <c r="G120" s="2"/>
      <c r="H120" s="2"/>
      <c r="I120" s="2"/>
      <c r="J120" s="2"/>
      <c r="K120" s="2"/>
      <c r="L120" s="2"/>
      <c r="M120" s="2"/>
      <c r="N120" s="2"/>
      <c r="O120" s="2"/>
      <c r="P120" s="2"/>
      <c r="Q120" s="2"/>
      <c r="R120" s="2"/>
      <c r="S120" s="2"/>
    </row>
    <row r="121" spans="5:19" x14ac:dyDescent="0.25">
      <c r="E121" s="2"/>
      <c r="F121" s="2"/>
      <c r="G121" s="2"/>
      <c r="H121" s="2"/>
      <c r="I121" s="2"/>
      <c r="J121" s="2"/>
      <c r="K121" s="2"/>
      <c r="L121" s="2"/>
      <c r="M121" s="2"/>
      <c r="N121" s="2"/>
      <c r="O121" s="2"/>
      <c r="P121" s="2"/>
      <c r="Q121" s="2"/>
      <c r="R121" s="2"/>
      <c r="S121" s="2"/>
    </row>
    <row r="122" spans="5:19" x14ac:dyDescent="0.25">
      <c r="E122" s="2"/>
      <c r="F122" s="2"/>
      <c r="G122" s="2"/>
      <c r="H122" s="2"/>
      <c r="I122" s="2"/>
      <c r="J122" s="2"/>
      <c r="K122" s="2"/>
      <c r="L122" s="2"/>
      <c r="M122" s="2"/>
      <c r="N122" s="2"/>
      <c r="O122" s="2"/>
      <c r="P122" s="2"/>
      <c r="Q122" s="2"/>
      <c r="R122" s="2"/>
      <c r="S122" s="2"/>
    </row>
    <row r="123" spans="5:19" x14ac:dyDescent="0.25">
      <c r="E123" s="2"/>
      <c r="F123" s="2"/>
      <c r="G123" s="2"/>
      <c r="H123" s="2"/>
      <c r="I123" s="2"/>
      <c r="J123" s="2"/>
      <c r="K123" s="2"/>
      <c r="L123" s="2"/>
      <c r="M123" s="2"/>
      <c r="N123" s="2"/>
      <c r="O123" s="2"/>
      <c r="P123" s="2"/>
      <c r="Q123" s="2"/>
      <c r="R123" s="2"/>
      <c r="S123" s="2"/>
    </row>
    <row r="124" spans="5:19" x14ac:dyDescent="0.25">
      <c r="E124" s="2"/>
      <c r="F124" s="2"/>
      <c r="G124" s="2"/>
      <c r="H124" s="2"/>
      <c r="I124" s="2"/>
      <c r="J124" s="2"/>
      <c r="K124" s="2"/>
      <c r="L124" s="2"/>
      <c r="M124" s="2"/>
      <c r="N124" s="2"/>
      <c r="O124" s="2"/>
      <c r="P124" s="2"/>
      <c r="Q124" s="2"/>
      <c r="R124" s="2"/>
      <c r="S124" s="2"/>
    </row>
    <row r="125" spans="5:19" x14ac:dyDescent="0.25">
      <c r="E125" s="2"/>
      <c r="F125" s="2"/>
      <c r="G125" s="2"/>
      <c r="H125" s="2"/>
      <c r="I125" s="2"/>
      <c r="J125" s="2"/>
      <c r="K125" s="2"/>
      <c r="L125" s="2"/>
      <c r="M125" s="2"/>
      <c r="N125" s="2"/>
      <c r="O125" s="2"/>
      <c r="P125" s="2"/>
      <c r="Q125" s="2"/>
      <c r="R125" s="2"/>
      <c r="S125" s="2"/>
    </row>
    <row r="126" spans="5:19" x14ac:dyDescent="0.25">
      <c r="E126" s="2"/>
      <c r="F126" s="2"/>
      <c r="G126" s="2"/>
      <c r="H126" s="2"/>
      <c r="I126" s="2"/>
      <c r="J126" s="2"/>
      <c r="K126" s="2"/>
      <c r="L126" s="2"/>
      <c r="M126" s="2"/>
      <c r="N126" s="2"/>
      <c r="O126" s="2"/>
      <c r="P126" s="2"/>
      <c r="Q126" s="2"/>
      <c r="R126" s="2"/>
      <c r="S126" s="2"/>
    </row>
    <row r="127" spans="5:19" x14ac:dyDescent="0.25">
      <c r="E127" s="2"/>
      <c r="F127" s="2"/>
      <c r="G127" s="2"/>
      <c r="H127" s="2"/>
      <c r="I127" s="2"/>
      <c r="J127" s="2"/>
      <c r="K127" s="2"/>
      <c r="L127" s="2"/>
      <c r="M127" s="2"/>
      <c r="N127" s="2"/>
      <c r="O127" s="2"/>
      <c r="P127" s="2"/>
      <c r="Q127" s="2"/>
      <c r="R127" s="2"/>
      <c r="S127" s="2"/>
    </row>
    <row r="128" spans="5:19" x14ac:dyDescent="0.25">
      <c r="E128" s="2"/>
      <c r="F128" s="2"/>
      <c r="G128" s="2"/>
      <c r="H128" s="2"/>
      <c r="I128" s="2"/>
      <c r="J128" s="2"/>
      <c r="K128" s="2"/>
      <c r="L128" s="2"/>
      <c r="M128" s="2"/>
      <c r="N128" s="2"/>
      <c r="O128" s="2"/>
      <c r="P128" s="2"/>
      <c r="Q128" s="2"/>
      <c r="R128" s="2"/>
      <c r="S128" s="2"/>
    </row>
    <row r="129" spans="5:19" x14ac:dyDescent="0.25">
      <c r="E129" s="2"/>
      <c r="F129" s="2"/>
      <c r="G129" s="2"/>
      <c r="H129" s="2"/>
      <c r="I129" s="2"/>
      <c r="J129" s="2"/>
      <c r="K129" s="2"/>
      <c r="L129" s="2"/>
      <c r="M129" s="2"/>
      <c r="N129" s="2"/>
      <c r="O129" s="2"/>
      <c r="P129" s="2"/>
      <c r="Q129" s="2"/>
      <c r="R129" s="2"/>
      <c r="S129" s="2"/>
    </row>
    <row r="130" spans="5:19" x14ac:dyDescent="0.25">
      <c r="E130" s="2"/>
      <c r="F130" s="2"/>
      <c r="G130" s="2"/>
      <c r="H130" s="2"/>
      <c r="I130" s="2"/>
      <c r="J130" s="2"/>
      <c r="K130" s="2"/>
      <c r="L130" s="2"/>
      <c r="M130" s="2"/>
      <c r="N130" s="2"/>
      <c r="O130" s="2"/>
      <c r="P130" s="2"/>
      <c r="Q130" s="2"/>
      <c r="R130" s="2"/>
      <c r="S130" s="2"/>
    </row>
    <row r="131" spans="5:19" x14ac:dyDescent="0.25">
      <c r="E131" s="2"/>
      <c r="F131" s="2"/>
      <c r="G131" s="2"/>
      <c r="H131" s="2"/>
      <c r="I131" s="2"/>
      <c r="J131" s="2"/>
      <c r="K131" s="2"/>
      <c r="L131" s="2"/>
      <c r="M131" s="2"/>
      <c r="N131" s="2"/>
      <c r="O131" s="2"/>
      <c r="P131" s="2"/>
      <c r="Q131" s="2"/>
      <c r="R131" s="2"/>
      <c r="S131" s="2"/>
    </row>
    <row r="132" spans="5:19" x14ac:dyDescent="0.25">
      <c r="E132" s="2"/>
      <c r="F132" s="2"/>
      <c r="G132" s="2"/>
      <c r="H132" s="2"/>
      <c r="I132" s="2"/>
      <c r="J132" s="2"/>
      <c r="K132" s="2"/>
      <c r="L132" s="2"/>
      <c r="M132" s="2"/>
      <c r="N132" s="2"/>
      <c r="O132" s="2"/>
      <c r="P132" s="2"/>
      <c r="Q132" s="2"/>
      <c r="R132" s="2"/>
      <c r="S132" s="2"/>
    </row>
    <row r="133" spans="5:19" x14ac:dyDescent="0.25">
      <c r="E133" s="2"/>
      <c r="F133" s="2"/>
      <c r="G133" s="2"/>
      <c r="H133" s="2"/>
      <c r="I133" s="2"/>
      <c r="J133" s="2"/>
      <c r="K133" s="2"/>
      <c r="L133" s="2"/>
      <c r="M133" s="2"/>
      <c r="N133" s="2"/>
      <c r="O133" s="2"/>
      <c r="P133" s="2"/>
      <c r="Q133" s="2"/>
      <c r="R133" s="2"/>
      <c r="S133" s="2"/>
    </row>
    <row r="134" spans="5:19" x14ac:dyDescent="0.25">
      <c r="E134" s="2"/>
      <c r="F134" s="2"/>
      <c r="G134" s="2"/>
      <c r="H134" s="2"/>
      <c r="I134" s="2"/>
      <c r="J134" s="2"/>
      <c r="K134" s="2"/>
      <c r="L134" s="2"/>
      <c r="M134" s="2"/>
      <c r="N134" s="2"/>
      <c r="O134" s="2"/>
      <c r="P134" s="2"/>
      <c r="Q134" s="2"/>
      <c r="R134" s="2"/>
      <c r="S134" s="2"/>
    </row>
    <row r="135" spans="5:19" x14ac:dyDescent="0.25">
      <c r="E135" s="2"/>
      <c r="F135" s="2"/>
      <c r="G135" s="2"/>
      <c r="H135" s="2"/>
      <c r="I135" s="2"/>
      <c r="J135" s="2"/>
      <c r="K135" s="2"/>
      <c r="L135" s="2"/>
      <c r="M135" s="2"/>
      <c r="N135" s="2"/>
      <c r="O135" s="2"/>
      <c r="P135" s="2"/>
      <c r="Q135" s="2"/>
      <c r="R135" s="2"/>
      <c r="S135" s="2"/>
    </row>
    <row r="136" spans="5:19" x14ac:dyDescent="0.25">
      <c r="E136" s="2"/>
      <c r="F136" s="2"/>
      <c r="G136" s="2"/>
      <c r="H136" s="2"/>
      <c r="I136" s="2"/>
      <c r="J136" s="2"/>
      <c r="K136" s="2"/>
      <c r="L136" s="2"/>
      <c r="M136" s="2"/>
      <c r="N136" s="2"/>
      <c r="O136" s="2"/>
      <c r="P136" s="2"/>
      <c r="Q136" s="2"/>
      <c r="R136" s="2"/>
      <c r="S136" s="2"/>
    </row>
    <row r="137" spans="5:19" x14ac:dyDescent="0.25">
      <c r="E137" s="2"/>
      <c r="F137" s="2"/>
      <c r="G137" s="2"/>
      <c r="H137" s="2"/>
      <c r="I137" s="2"/>
      <c r="J137" s="2"/>
      <c r="K137" s="2"/>
      <c r="L137" s="2"/>
      <c r="M137" s="2"/>
      <c r="N137" s="2"/>
      <c r="O137" s="2"/>
      <c r="P137" s="2"/>
      <c r="Q137" s="2"/>
      <c r="R137" s="2"/>
      <c r="S137" s="2"/>
    </row>
    <row r="138" spans="5:19" x14ac:dyDescent="0.25">
      <c r="E138" s="2"/>
      <c r="F138" s="2"/>
      <c r="G138" s="2"/>
      <c r="H138" s="2"/>
      <c r="I138" s="2"/>
      <c r="J138" s="2"/>
      <c r="K138" s="2"/>
      <c r="L138" s="2"/>
      <c r="M138" s="2"/>
      <c r="N138" s="2"/>
      <c r="O138" s="2"/>
      <c r="P138" s="2"/>
      <c r="Q138" s="2"/>
      <c r="R138" s="2"/>
      <c r="S138" s="2"/>
    </row>
    <row r="139" spans="5:19" x14ac:dyDescent="0.25">
      <c r="E139" s="2"/>
      <c r="F139" s="2"/>
      <c r="G139" s="2"/>
      <c r="H139" s="2"/>
      <c r="I139" s="2"/>
      <c r="J139" s="2"/>
      <c r="K139" s="2"/>
      <c r="L139" s="2"/>
      <c r="M139" s="2"/>
      <c r="N139" s="2"/>
      <c r="O139" s="2"/>
      <c r="P139" s="2"/>
      <c r="Q139" s="2"/>
      <c r="R139" s="2"/>
      <c r="S139" s="2"/>
    </row>
    <row r="140" spans="5:19" x14ac:dyDescent="0.25">
      <c r="E140" s="2"/>
      <c r="F140" s="2"/>
      <c r="G140" s="2"/>
      <c r="H140" s="2"/>
      <c r="I140" s="2"/>
      <c r="J140" s="2"/>
      <c r="K140" s="2"/>
      <c r="L140" s="2"/>
      <c r="M140" s="2"/>
      <c r="N140" s="2"/>
      <c r="O140" s="2"/>
      <c r="P140" s="2"/>
      <c r="Q140" s="2"/>
      <c r="R140" s="2"/>
      <c r="S140" s="2"/>
    </row>
    <row r="141" spans="5:19" x14ac:dyDescent="0.25">
      <c r="E141" s="2"/>
      <c r="F141" s="2"/>
      <c r="G141" s="2"/>
      <c r="H141" s="2"/>
      <c r="I141" s="2"/>
      <c r="J141" s="2"/>
      <c r="K141" s="2"/>
      <c r="L141" s="2"/>
      <c r="M141" s="2"/>
      <c r="N141" s="2"/>
      <c r="O141" s="2"/>
      <c r="P141" s="2"/>
      <c r="Q141" s="2"/>
      <c r="R141" s="2"/>
      <c r="S141" s="2"/>
    </row>
    <row r="142" spans="5:19" x14ac:dyDescent="0.25">
      <c r="E142" s="2"/>
      <c r="F142" s="2"/>
      <c r="G142" s="2"/>
      <c r="H142" s="2"/>
      <c r="I142" s="2"/>
      <c r="J142" s="2"/>
      <c r="K142" s="2"/>
      <c r="L142" s="2"/>
      <c r="M142" s="2"/>
      <c r="N142" s="2"/>
      <c r="O142" s="2"/>
      <c r="P142" s="2"/>
      <c r="Q142" s="2"/>
      <c r="R142" s="2"/>
      <c r="S142" s="2"/>
    </row>
    <row r="143" spans="5:19" x14ac:dyDescent="0.25">
      <c r="E143" s="2"/>
      <c r="F143" s="2"/>
      <c r="G143" s="2"/>
      <c r="H143" s="2"/>
      <c r="I143" s="2"/>
      <c r="J143" s="2"/>
      <c r="K143" s="2"/>
      <c r="L143" s="2"/>
      <c r="M143" s="2"/>
      <c r="N143" s="2"/>
      <c r="O143" s="2"/>
      <c r="P143" s="2"/>
      <c r="Q143" s="2"/>
      <c r="R143" s="2"/>
      <c r="S143" s="2"/>
    </row>
    <row r="144" spans="5:19" x14ac:dyDescent="0.25">
      <c r="E144" s="2"/>
      <c r="F144" s="2"/>
      <c r="G144" s="2"/>
      <c r="H144" s="2"/>
      <c r="I144" s="2"/>
      <c r="J144" s="2"/>
      <c r="K144" s="2"/>
      <c r="L144" s="2"/>
      <c r="M144" s="2"/>
      <c r="N144" s="2"/>
      <c r="O144" s="2"/>
      <c r="P144" s="2"/>
      <c r="Q144" s="2"/>
      <c r="R144" s="2"/>
      <c r="S144" s="2"/>
    </row>
    <row r="145" spans="5:19" x14ac:dyDescent="0.25">
      <c r="E145" s="2"/>
      <c r="F145" s="2"/>
      <c r="G145" s="2"/>
      <c r="H145" s="2"/>
      <c r="I145" s="2"/>
      <c r="J145" s="2"/>
      <c r="K145" s="2"/>
      <c r="L145" s="2"/>
      <c r="M145" s="2"/>
      <c r="N145" s="2"/>
      <c r="O145" s="2"/>
      <c r="P145" s="2"/>
      <c r="Q145" s="2"/>
      <c r="R145" s="2"/>
      <c r="S145" s="2"/>
    </row>
    <row r="146" spans="5:19" x14ac:dyDescent="0.25">
      <c r="E146" s="2"/>
      <c r="F146" s="2"/>
      <c r="G146" s="2"/>
      <c r="H146" s="2"/>
      <c r="I146" s="2"/>
      <c r="J146" s="2"/>
      <c r="K146" s="2"/>
      <c r="L146" s="2"/>
      <c r="M146" s="2"/>
      <c r="N146" s="2"/>
      <c r="O146" s="2"/>
      <c r="P146" s="2"/>
      <c r="Q146" s="2"/>
      <c r="R146" s="2"/>
      <c r="S146" s="2"/>
    </row>
    <row r="147" spans="5:19" x14ac:dyDescent="0.25">
      <c r="E147" s="2"/>
      <c r="F147" s="2"/>
      <c r="G147" s="2"/>
      <c r="H147" s="2"/>
      <c r="I147" s="2"/>
      <c r="J147" s="2"/>
      <c r="K147" s="2"/>
      <c r="L147" s="2"/>
      <c r="M147" s="2"/>
      <c r="N147" s="2"/>
      <c r="O147" s="2"/>
      <c r="P147" s="2"/>
      <c r="Q147" s="2"/>
      <c r="R147" s="2"/>
      <c r="S147" s="2"/>
    </row>
    <row r="148" spans="5:19" x14ac:dyDescent="0.25">
      <c r="E148" s="2"/>
      <c r="F148" s="2"/>
      <c r="G148" s="2"/>
      <c r="H148" s="2"/>
      <c r="I148" s="2"/>
      <c r="J148" s="2"/>
      <c r="K148" s="2"/>
      <c r="L148" s="2"/>
      <c r="M148" s="2"/>
      <c r="N148" s="2"/>
      <c r="O148" s="2"/>
      <c r="P148" s="2"/>
      <c r="Q148" s="2"/>
      <c r="R148" s="2"/>
      <c r="S148" s="2"/>
    </row>
    <row r="149" spans="5:19" x14ac:dyDescent="0.25">
      <c r="E149" s="2"/>
      <c r="F149" s="2"/>
      <c r="G149" s="2"/>
      <c r="H149" s="2"/>
      <c r="I149" s="2"/>
      <c r="J149" s="2"/>
      <c r="K149" s="2"/>
      <c r="L149" s="2"/>
      <c r="M149" s="2"/>
      <c r="N149" s="2"/>
      <c r="O149" s="2"/>
      <c r="P149" s="2"/>
      <c r="Q149" s="2"/>
      <c r="R149" s="2"/>
      <c r="S149" s="2"/>
    </row>
    <row r="150" spans="5:19" x14ac:dyDescent="0.25">
      <c r="E150" s="2"/>
      <c r="F150" s="2"/>
      <c r="G150" s="2"/>
      <c r="H150" s="2"/>
      <c r="I150" s="2"/>
      <c r="J150" s="2"/>
      <c r="K150" s="2"/>
      <c r="L150" s="2"/>
      <c r="M150" s="2"/>
      <c r="N150" s="2"/>
      <c r="O150" s="2"/>
      <c r="P150" s="2"/>
      <c r="Q150" s="2"/>
      <c r="R150" s="2"/>
      <c r="S150" s="2"/>
    </row>
    <row r="151" spans="5:19" x14ac:dyDescent="0.25">
      <c r="E151" s="2"/>
      <c r="F151" s="2"/>
      <c r="G151" s="2"/>
      <c r="H151" s="2"/>
      <c r="I151" s="2"/>
      <c r="J151" s="2"/>
      <c r="K151" s="2"/>
      <c r="L151" s="2"/>
      <c r="M151" s="2"/>
      <c r="N151" s="2"/>
      <c r="O151" s="2"/>
      <c r="P151" s="2"/>
      <c r="Q151" s="2"/>
      <c r="R151" s="2"/>
      <c r="S151" s="2"/>
    </row>
    <row r="152" spans="5:19" x14ac:dyDescent="0.25">
      <c r="E152" s="2"/>
      <c r="F152" s="2"/>
      <c r="G152" s="2"/>
      <c r="H152" s="2"/>
      <c r="I152" s="2"/>
      <c r="J152" s="2"/>
      <c r="K152" s="2"/>
      <c r="L152" s="2"/>
      <c r="M152" s="2"/>
      <c r="N152" s="2"/>
      <c r="O152" s="2"/>
      <c r="P152" s="2"/>
      <c r="Q152" s="2"/>
      <c r="R152" s="2"/>
      <c r="S152" s="2"/>
    </row>
    <row r="153" spans="5:19" x14ac:dyDescent="0.25">
      <c r="E153" s="2"/>
      <c r="F153" s="2"/>
      <c r="G153" s="2"/>
      <c r="H153" s="2"/>
      <c r="I153" s="2"/>
      <c r="J153" s="2"/>
      <c r="K153" s="2"/>
      <c r="L153" s="2"/>
      <c r="M153" s="2"/>
      <c r="N153" s="2"/>
      <c r="O153" s="2"/>
      <c r="P153" s="2"/>
      <c r="Q153" s="2"/>
      <c r="R153" s="2"/>
      <c r="S153" s="2"/>
    </row>
    <row r="154" spans="5:19" x14ac:dyDescent="0.25">
      <c r="E154" s="2"/>
      <c r="F154" s="2"/>
      <c r="G154" s="2"/>
      <c r="H154" s="2"/>
      <c r="I154" s="2"/>
      <c r="J154" s="2"/>
      <c r="K154" s="2"/>
      <c r="L154" s="2"/>
      <c r="M154" s="2"/>
      <c r="N154" s="2"/>
      <c r="O154" s="2"/>
      <c r="P154" s="2"/>
      <c r="Q154" s="2"/>
      <c r="R154" s="2"/>
      <c r="S154" s="2"/>
    </row>
    <row r="155" spans="5:19" x14ac:dyDescent="0.25">
      <c r="E155" s="2"/>
      <c r="F155" s="2"/>
      <c r="G155" s="2"/>
      <c r="H155" s="2"/>
      <c r="I155" s="2"/>
      <c r="J155" s="2"/>
      <c r="K155" s="2"/>
      <c r="L155" s="2"/>
      <c r="M155" s="2"/>
      <c r="N155" s="2"/>
      <c r="O155" s="2"/>
      <c r="P155" s="2"/>
      <c r="Q155" s="2"/>
      <c r="R155" s="2"/>
      <c r="S155" s="2"/>
    </row>
    <row r="156" spans="5:19" x14ac:dyDescent="0.25">
      <c r="E156" s="2"/>
      <c r="F156" s="2"/>
      <c r="G156" s="2"/>
      <c r="H156" s="2"/>
      <c r="I156" s="2"/>
      <c r="J156" s="2"/>
      <c r="K156" s="2"/>
      <c r="L156" s="2"/>
      <c r="M156" s="2"/>
      <c r="N156" s="2"/>
      <c r="O156" s="2"/>
      <c r="P156" s="2"/>
      <c r="Q156" s="2"/>
      <c r="R156" s="2"/>
      <c r="S156" s="2"/>
    </row>
    <row r="157" spans="5:19" x14ac:dyDescent="0.25">
      <c r="E157" s="2"/>
      <c r="F157" s="2"/>
      <c r="G157" s="2"/>
      <c r="H157" s="2"/>
      <c r="I157" s="2"/>
      <c r="J157" s="2"/>
      <c r="K157" s="2"/>
      <c r="L157" s="2"/>
      <c r="M157" s="2"/>
      <c r="N157" s="2"/>
      <c r="O157" s="2"/>
      <c r="P157" s="2"/>
      <c r="Q157" s="2"/>
      <c r="R157" s="2"/>
      <c r="S157" s="2"/>
    </row>
    <row r="158" spans="5:19" x14ac:dyDescent="0.25">
      <c r="E158" s="2"/>
      <c r="F158" s="2"/>
      <c r="G158" s="2"/>
      <c r="H158" s="2"/>
      <c r="I158" s="2"/>
      <c r="J158" s="2"/>
      <c r="K158" s="2"/>
      <c r="L158" s="2"/>
      <c r="M158" s="2"/>
      <c r="N158" s="2"/>
      <c r="O158" s="2"/>
      <c r="P158" s="2"/>
      <c r="Q158" s="2"/>
      <c r="R158" s="2"/>
      <c r="S158" s="2"/>
    </row>
    <row r="159" spans="5:19" x14ac:dyDescent="0.25">
      <c r="E159" s="2"/>
      <c r="F159" s="2"/>
      <c r="G159" s="2"/>
      <c r="H159" s="2"/>
      <c r="I159" s="2"/>
      <c r="J159" s="2"/>
      <c r="K159" s="2"/>
      <c r="L159" s="2"/>
      <c r="M159" s="2"/>
      <c r="N159" s="2"/>
      <c r="O159" s="2"/>
      <c r="P159" s="2"/>
      <c r="Q159" s="2"/>
      <c r="R159" s="2"/>
      <c r="S159" s="2"/>
    </row>
    <row r="160" spans="5:19" x14ac:dyDescent="0.25">
      <c r="E160" s="2"/>
      <c r="F160" s="2"/>
      <c r="G160" s="2"/>
      <c r="H160" s="2"/>
      <c r="I160" s="2"/>
      <c r="J160" s="2"/>
      <c r="K160" s="2"/>
      <c r="L160" s="2"/>
      <c r="M160" s="2"/>
      <c r="N160" s="2"/>
      <c r="O160" s="2"/>
      <c r="P160" s="2"/>
      <c r="Q160" s="2"/>
      <c r="R160" s="2"/>
      <c r="S160" s="2"/>
    </row>
    <row r="161" spans="5:19" x14ac:dyDescent="0.25">
      <c r="E161" s="2"/>
      <c r="F161" s="2"/>
      <c r="G161" s="2"/>
      <c r="H161" s="2"/>
      <c r="I161" s="2"/>
      <c r="J161" s="2"/>
      <c r="K161" s="2"/>
      <c r="L161" s="2"/>
      <c r="M161" s="2"/>
      <c r="N161" s="2"/>
      <c r="O161" s="2"/>
      <c r="P161" s="2"/>
      <c r="Q161" s="2"/>
      <c r="R161" s="2"/>
      <c r="S161" s="2"/>
    </row>
  </sheetData>
  <sheetProtection algorithmName="SHA-512" hashValue="fbFJnhlhcvGPoKqcrSFpnATKuFUAttnjVcAAEY2acjaPXmZyXlZprfcby+grZ6/ToA79pLCTOrqr+97bXsZ+kg==" saltValue="EQmZjTh1XgYbu0w2f9oiXw==" spinCount="100000" sheet="1" objects="1" scenarios="1"/>
  <mergeCells count="4">
    <mergeCell ref="C5:D5"/>
    <mergeCell ref="C6:D6"/>
    <mergeCell ref="B80:C80"/>
    <mergeCell ref="B91:D110"/>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H277"/>
  <sheetViews>
    <sheetView showGridLines="0" topLeftCell="A16" zoomScale="80" zoomScaleNormal="80" workbookViewId="0">
      <selection activeCell="E16" sqref="E16"/>
    </sheetView>
  </sheetViews>
  <sheetFormatPr defaultColWidth="8.83203125" defaultRowHeight="12.5" x14ac:dyDescent="0.25"/>
  <cols>
    <col min="1" max="1" width="3.33203125" style="2" customWidth="1"/>
    <col min="2" max="2" width="58.58203125" style="2" customWidth="1"/>
    <col min="3" max="3" width="29" style="10" customWidth="1"/>
    <col min="4" max="4" width="28.25" style="10" bestFit="1" customWidth="1"/>
    <col min="5" max="5" width="34.5" style="10" customWidth="1"/>
    <col min="6" max="6" width="33.58203125" style="10" customWidth="1"/>
    <col min="7" max="7" width="25.5" style="10" customWidth="1"/>
    <col min="8" max="8" width="23.58203125" style="10" customWidth="1"/>
    <col min="9" max="13" width="20.58203125" style="10" customWidth="1"/>
    <col min="14" max="17" width="20.58203125" style="2" customWidth="1"/>
    <col min="18" max="16384" width="8.83203125" style="2"/>
  </cols>
  <sheetData>
    <row r="1" spans="2:13" ht="18" x14ac:dyDescent="0.4">
      <c r="B1" s="6" t="s">
        <v>76</v>
      </c>
    </row>
    <row r="2" spans="2:13" ht="13" x14ac:dyDescent="0.3">
      <c r="B2" s="9"/>
    </row>
    <row r="3" spans="2:13" ht="13" x14ac:dyDescent="0.3">
      <c r="B3" s="9" t="s">
        <v>45</v>
      </c>
      <c r="C3" s="11"/>
      <c r="D3" s="18"/>
    </row>
    <row r="4" spans="2:13" ht="13" x14ac:dyDescent="0.3">
      <c r="B4" s="645" t="s">
        <v>77</v>
      </c>
      <c r="C4" s="646" t="s">
        <v>78</v>
      </c>
      <c r="D4" s="647"/>
    </row>
    <row r="5" spans="2:13" ht="13" x14ac:dyDescent="0.3">
      <c r="B5" s="648" t="s">
        <v>46</v>
      </c>
      <c r="C5" s="821" t="s">
        <v>47</v>
      </c>
      <c r="D5" s="822"/>
      <c r="E5" s="22"/>
      <c r="G5" s="45"/>
      <c r="H5" s="45"/>
      <c r="I5" s="45"/>
      <c r="J5" s="2"/>
      <c r="K5" s="2"/>
      <c r="L5" s="2"/>
      <c r="M5" s="2"/>
    </row>
    <row r="6" spans="2:13" ht="13" x14ac:dyDescent="0.3">
      <c r="B6" s="649" t="s">
        <v>48</v>
      </c>
      <c r="C6" s="1028" t="s">
        <v>49</v>
      </c>
      <c r="D6" s="1029"/>
      <c r="M6" s="2"/>
    </row>
    <row r="7" spans="2:13" ht="13" x14ac:dyDescent="0.3">
      <c r="B7" s="650" t="s">
        <v>79</v>
      </c>
      <c r="C7" s="651" t="s">
        <v>80</v>
      </c>
      <c r="D7" s="652"/>
      <c r="M7" s="2"/>
    </row>
    <row r="8" spans="2:13" ht="13" x14ac:dyDescent="0.3">
      <c r="B8" s="653" t="s">
        <v>81</v>
      </c>
      <c r="C8" s="654" t="s">
        <v>82</v>
      </c>
      <c r="D8" s="655"/>
      <c r="E8" s="2"/>
    </row>
    <row r="9" spans="2:13" ht="13" x14ac:dyDescent="0.3">
      <c r="B9" s="839" t="s">
        <v>83</v>
      </c>
      <c r="C9" s="656" t="s">
        <v>84</v>
      </c>
      <c r="D9" s="657"/>
      <c r="E9" s="2"/>
    </row>
    <row r="10" spans="2:13" x14ac:dyDescent="0.25">
      <c r="C10" s="11"/>
      <c r="D10" s="18"/>
      <c r="E10" s="2"/>
    </row>
    <row r="11" spans="2:13" ht="13" x14ac:dyDescent="0.3">
      <c r="B11" s="13" t="s">
        <v>845</v>
      </c>
      <c r="C11" s="11"/>
      <c r="D11" s="18"/>
      <c r="E11" s="2"/>
      <c r="F11" s="2"/>
      <c r="G11" s="2"/>
      <c r="H11" s="2"/>
      <c r="I11" s="2"/>
      <c r="J11" s="2"/>
      <c r="K11" s="2"/>
    </row>
    <row r="12" spans="2:13" ht="13" x14ac:dyDescent="0.3">
      <c r="B12" s="112"/>
      <c r="C12" s="11"/>
      <c r="D12" s="18"/>
      <c r="E12" s="2"/>
      <c r="F12" s="2"/>
      <c r="G12" s="2"/>
      <c r="H12" s="2"/>
      <c r="I12" s="2"/>
      <c r="J12" s="2"/>
      <c r="K12" s="2"/>
    </row>
    <row r="13" spans="2:13" s="113" customFormat="1" ht="15.5" x14ac:dyDescent="0.35">
      <c r="B13" s="114" t="s">
        <v>846</v>
      </c>
      <c r="C13" s="115"/>
      <c r="D13" s="115"/>
      <c r="E13" s="115"/>
      <c r="F13" s="115"/>
      <c r="G13" s="115"/>
      <c r="H13" s="115"/>
      <c r="I13" s="115"/>
      <c r="J13" s="115"/>
      <c r="K13" s="115"/>
      <c r="L13" s="115"/>
      <c r="M13" s="115"/>
    </row>
    <row r="14" spans="2:13" ht="13" thickBot="1" x14ac:dyDescent="0.3">
      <c r="B14" s="2" t="s">
        <v>85</v>
      </c>
    </row>
    <row r="15" spans="2:13" ht="13.5" thickBot="1" x14ac:dyDescent="0.35">
      <c r="B15" s="116" t="s">
        <v>836</v>
      </c>
      <c r="C15" s="117"/>
      <c r="E15" s="118" t="s">
        <v>86</v>
      </c>
      <c r="F15" s="119"/>
      <c r="G15" s="119"/>
      <c r="H15" s="120"/>
    </row>
    <row r="16" spans="2:13" ht="13" x14ac:dyDescent="0.25">
      <c r="B16" s="658" t="s">
        <v>837</v>
      </c>
      <c r="C16" s="840"/>
      <c r="E16" s="121" t="s">
        <v>87</v>
      </c>
      <c r="F16" s="122"/>
      <c r="G16" s="122"/>
      <c r="H16" s="123"/>
      <c r="I16" s="2"/>
    </row>
    <row r="17" spans="1:18" x14ac:dyDescent="0.25">
      <c r="B17" s="658" t="s">
        <v>838</v>
      </c>
      <c r="C17" s="841" t="s">
        <v>88</v>
      </c>
      <c r="E17" s="124" t="s">
        <v>89</v>
      </c>
      <c r="H17" s="125"/>
    </row>
    <row r="18" spans="1:18" x14ac:dyDescent="0.25">
      <c r="B18" s="658" t="s">
        <v>840</v>
      </c>
      <c r="C18" s="840"/>
      <c r="E18" s="124" t="s">
        <v>90</v>
      </c>
      <c r="H18" s="125"/>
    </row>
    <row r="19" spans="1:18" x14ac:dyDescent="0.25">
      <c r="B19" s="658" t="s">
        <v>841</v>
      </c>
      <c r="C19" s="842"/>
      <c r="E19" s="124" t="s">
        <v>91</v>
      </c>
      <c r="H19" s="125"/>
    </row>
    <row r="20" spans="1:18" ht="16" thickBot="1" x14ac:dyDescent="0.3">
      <c r="B20" s="659" t="s">
        <v>839</v>
      </c>
      <c r="C20" s="660"/>
      <c r="E20" s="124"/>
      <c r="H20" s="125"/>
    </row>
    <row r="21" spans="1:18" ht="13" thickBot="1" x14ac:dyDescent="0.3">
      <c r="B21" s="99"/>
      <c r="C21" s="129"/>
      <c r="E21" s="126" t="s">
        <v>92</v>
      </c>
      <c r="F21" s="127"/>
      <c r="G21" s="127"/>
      <c r="H21" s="128"/>
    </row>
    <row r="22" spans="1:18" x14ac:dyDescent="0.25">
      <c r="B22" s="99"/>
      <c r="C22" s="129"/>
      <c r="E22" s="2"/>
      <c r="F22" s="2"/>
      <c r="G22" s="2"/>
      <c r="H22" s="2"/>
    </row>
    <row r="23" spans="1:18" x14ac:dyDescent="0.25">
      <c r="B23" s="939" t="s">
        <v>842</v>
      </c>
      <c r="C23" s="947"/>
      <c r="E23" s="2"/>
    </row>
    <row r="24" spans="1:18" x14ac:dyDescent="0.25">
      <c r="B24" s="948" t="s">
        <v>835</v>
      </c>
      <c r="C24" s="951"/>
      <c r="D24" s="2"/>
      <c r="M24" s="2"/>
    </row>
    <row r="25" spans="1:18" x14ac:dyDescent="0.25">
      <c r="B25" s="949" t="s">
        <v>844</v>
      </c>
      <c r="C25" s="952"/>
      <c r="D25" s="2"/>
      <c r="M25" s="2"/>
    </row>
    <row r="26" spans="1:18" ht="32.25" customHeight="1" x14ac:dyDescent="0.25">
      <c r="B26" s="942" t="s">
        <v>865</v>
      </c>
      <c r="C26" s="950" t="str">
        <f>IF(SUM('V. BE CH4-AS'!G20,'V. BE CH4-AS'!G44,'V. BE CH4-AS'!G68,'V. BE CH4-AS'!G93,'V. BE CH4-AS'!G117,'V. BE CH4-AS'!G141,'V. BE CH4-AS'!G165,'V. BE CH4-AS'!G189,'V. BE CH4-AS'!G212,'V. BE CH4-AS'!G237,'V. BE CH4-AS'!G261,'V. BE CH4-AS'!G285,'V. BE CH4-AS'!G311,'V. BE CH4-AS'!G335,'V. BE CH4-AS'!G358,'V. BE CH4-AS'!G382,'V. BE CH4-AS'!G406,'V. BE CH4-AS'!G430,'V. BE CH4-AS'!G454,'V. BE CH4-AS'!G478)=0, "NO", "YES")</f>
        <v>YES</v>
      </c>
      <c r="Q26" s="440" t="s">
        <v>93</v>
      </c>
      <c r="R26" s="342"/>
    </row>
    <row r="27" spans="1:18" ht="13" x14ac:dyDescent="0.3">
      <c r="B27" s="130"/>
      <c r="Q27" s="440" t="s">
        <v>94</v>
      </c>
      <c r="R27" s="342"/>
    </row>
    <row r="28" spans="1:18" s="113" customFormat="1" ht="15.5" x14ac:dyDescent="0.35">
      <c r="B28" s="114" t="s">
        <v>866</v>
      </c>
      <c r="C28" s="115"/>
      <c r="D28" s="115"/>
      <c r="E28" s="115"/>
      <c r="F28" s="115"/>
      <c r="G28" s="115"/>
      <c r="H28" s="115"/>
      <c r="I28" s="115"/>
      <c r="J28" s="115"/>
      <c r="K28" s="115"/>
      <c r="L28" s="115"/>
      <c r="M28" s="115"/>
      <c r="Q28" s="440" t="s">
        <v>95</v>
      </c>
      <c r="R28" s="342"/>
    </row>
    <row r="29" spans="1:18" ht="60.5" customHeight="1" thickBot="1" x14ac:dyDescent="0.3">
      <c r="B29" s="1062" t="s">
        <v>867</v>
      </c>
      <c r="C29" s="1062"/>
      <c r="D29" s="1062"/>
      <c r="E29" s="1062"/>
      <c r="F29" s="1062"/>
      <c r="G29" s="1062"/>
      <c r="Q29" s="440" t="s">
        <v>96</v>
      </c>
      <c r="R29" s="342"/>
    </row>
    <row r="30" spans="1:18" s="99" customFormat="1" ht="54.5" thickBot="1" x14ac:dyDescent="0.4">
      <c r="A30" s="214"/>
      <c r="B30" s="358" t="s">
        <v>97</v>
      </c>
      <c r="C30" s="492" t="s">
        <v>98</v>
      </c>
      <c r="D30" s="518" t="s">
        <v>880</v>
      </c>
      <c r="E30" s="518" t="s">
        <v>881</v>
      </c>
      <c r="F30" s="518" t="s">
        <v>882</v>
      </c>
      <c r="G30" s="519" t="s">
        <v>883</v>
      </c>
      <c r="H30" s="214"/>
      <c r="I30" s="1051" t="s">
        <v>84</v>
      </c>
      <c r="J30" s="1052"/>
      <c r="K30" s="1052"/>
      <c r="L30" s="1053"/>
      <c r="M30" s="214"/>
      <c r="N30" s="214"/>
      <c r="O30" s="214"/>
      <c r="P30" s="214"/>
      <c r="Q30" s="440" t="s">
        <v>100</v>
      </c>
      <c r="R30" s="342"/>
    </row>
    <row r="31" spans="1:18" x14ac:dyDescent="0.25">
      <c r="B31" s="514" t="s">
        <v>868</v>
      </c>
      <c r="C31" s="491"/>
      <c r="D31" s="491"/>
      <c r="E31" s="515">
        <v>31</v>
      </c>
      <c r="F31" s="516"/>
      <c r="G31" s="517">
        <f>(E31-F31)*D31</f>
        <v>0</v>
      </c>
      <c r="H31" s="623"/>
      <c r="I31" s="1054"/>
      <c r="J31" s="1055"/>
      <c r="K31" s="1055"/>
      <c r="L31" s="1056"/>
      <c r="N31" s="10"/>
      <c r="O31" s="10"/>
      <c r="P31" s="10"/>
      <c r="Q31" s="440" t="s">
        <v>102</v>
      </c>
      <c r="R31" s="342"/>
    </row>
    <row r="32" spans="1:18" x14ac:dyDescent="0.25">
      <c r="B32" s="661" t="s">
        <v>869</v>
      </c>
      <c r="C32" s="843"/>
      <c r="D32" s="843"/>
      <c r="E32" s="662">
        <v>28</v>
      </c>
      <c r="F32" s="844"/>
      <c r="G32" s="663">
        <f t="shared" ref="G32:G42" si="0">(E32-F32)*D32</f>
        <v>0</v>
      </c>
      <c r="H32" s="622"/>
      <c r="I32" s="1054"/>
      <c r="J32" s="1055"/>
      <c r="K32" s="1055"/>
      <c r="L32" s="1056"/>
      <c r="N32" s="10"/>
      <c r="O32" s="10"/>
      <c r="P32" s="10"/>
      <c r="Q32" s="440" t="s">
        <v>104</v>
      </c>
      <c r="R32" s="342"/>
    </row>
    <row r="33" spans="2:18" x14ac:dyDescent="0.25">
      <c r="B33" s="661" t="s">
        <v>870</v>
      </c>
      <c r="C33" s="843"/>
      <c r="D33" s="843"/>
      <c r="E33" s="662">
        <v>31</v>
      </c>
      <c r="F33" s="844"/>
      <c r="G33" s="663">
        <f t="shared" si="0"/>
        <v>0</v>
      </c>
      <c r="H33" s="622"/>
      <c r="I33" s="1054"/>
      <c r="J33" s="1055"/>
      <c r="K33" s="1055"/>
      <c r="L33" s="1056"/>
      <c r="N33" s="10"/>
      <c r="O33" s="10"/>
      <c r="P33" s="10"/>
      <c r="Q33" s="440" t="s">
        <v>106</v>
      </c>
      <c r="R33" s="342"/>
    </row>
    <row r="34" spans="2:18" x14ac:dyDescent="0.25">
      <c r="B34" s="661" t="s">
        <v>871</v>
      </c>
      <c r="C34" s="843"/>
      <c r="D34" s="843"/>
      <c r="E34" s="662">
        <v>30</v>
      </c>
      <c r="F34" s="844"/>
      <c r="G34" s="663">
        <f t="shared" si="0"/>
        <v>0</v>
      </c>
      <c r="H34" s="622"/>
      <c r="I34" s="1054"/>
      <c r="J34" s="1055"/>
      <c r="K34" s="1055"/>
      <c r="L34" s="1056"/>
      <c r="N34" s="10"/>
      <c r="O34" s="10"/>
      <c r="P34" s="10"/>
      <c r="Q34" s="440" t="s">
        <v>108</v>
      </c>
      <c r="R34" s="342"/>
    </row>
    <row r="35" spans="2:18" x14ac:dyDescent="0.25">
      <c r="B35" s="661" t="s">
        <v>872</v>
      </c>
      <c r="C35" s="843"/>
      <c r="D35" s="843"/>
      <c r="E35" s="662">
        <v>31</v>
      </c>
      <c r="F35" s="844"/>
      <c r="G35" s="663">
        <f t="shared" si="0"/>
        <v>0</v>
      </c>
      <c r="H35" s="622"/>
      <c r="I35" s="1054"/>
      <c r="J35" s="1055"/>
      <c r="K35" s="1055"/>
      <c r="L35" s="1056"/>
      <c r="N35" s="10"/>
      <c r="O35" s="10"/>
      <c r="P35" s="10"/>
      <c r="Q35" s="440" t="s">
        <v>110</v>
      </c>
      <c r="R35" s="342"/>
    </row>
    <row r="36" spans="2:18" x14ac:dyDescent="0.25">
      <c r="B36" s="661" t="s">
        <v>873</v>
      </c>
      <c r="C36" s="843"/>
      <c r="D36" s="843"/>
      <c r="E36" s="662">
        <v>30</v>
      </c>
      <c r="F36" s="844"/>
      <c r="G36" s="663">
        <f t="shared" si="0"/>
        <v>0</v>
      </c>
      <c r="H36" s="622"/>
      <c r="I36" s="1054"/>
      <c r="J36" s="1055"/>
      <c r="K36" s="1055"/>
      <c r="L36" s="1056"/>
      <c r="N36" s="10"/>
      <c r="O36" s="10"/>
      <c r="P36" s="10"/>
      <c r="Q36" s="440" t="s">
        <v>112</v>
      </c>
      <c r="R36" s="342"/>
    </row>
    <row r="37" spans="2:18" x14ac:dyDescent="0.25">
      <c r="B37" s="661" t="s">
        <v>874</v>
      </c>
      <c r="C37" s="843"/>
      <c r="D37" s="843"/>
      <c r="E37" s="662">
        <v>31</v>
      </c>
      <c r="F37" s="844"/>
      <c r="G37" s="663">
        <f t="shared" si="0"/>
        <v>0</v>
      </c>
      <c r="H37" s="622"/>
      <c r="I37" s="1054"/>
      <c r="J37" s="1055"/>
      <c r="K37" s="1055"/>
      <c r="L37" s="1056"/>
      <c r="N37" s="10"/>
      <c r="O37" s="10"/>
      <c r="P37" s="10"/>
      <c r="Q37" s="440" t="s">
        <v>114</v>
      </c>
      <c r="R37" s="342"/>
    </row>
    <row r="38" spans="2:18" x14ac:dyDescent="0.25">
      <c r="B38" s="661" t="s">
        <v>875</v>
      </c>
      <c r="C38" s="843"/>
      <c r="D38" s="843"/>
      <c r="E38" s="662">
        <v>31</v>
      </c>
      <c r="F38" s="844"/>
      <c r="G38" s="663">
        <f t="shared" si="0"/>
        <v>0</v>
      </c>
      <c r="H38" s="622"/>
      <c r="I38" s="1054"/>
      <c r="J38" s="1055"/>
      <c r="K38" s="1055"/>
      <c r="L38" s="1056"/>
      <c r="N38" s="10"/>
      <c r="O38" s="10"/>
      <c r="P38" s="10"/>
      <c r="Q38" s="440" t="s">
        <v>116</v>
      </c>
      <c r="R38" s="342"/>
    </row>
    <row r="39" spans="2:18" x14ac:dyDescent="0.25">
      <c r="B39" s="661" t="s">
        <v>876</v>
      </c>
      <c r="C39" s="843"/>
      <c r="D39" s="843"/>
      <c r="E39" s="662">
        <v>30</v>
      </c>
      <c r="F39" s="844"/>
      <c r="G39" s="663">
        <f t="shared" si="0"/>
        <v>0</v>
      </c>
      <c r="H39" s="622"/>
      <c r="I39" s="1054"/>
      <c r="J39" s="1055"/>
      <c r="K39" s="1055"/>
      <c r="L39" s="1056"/>
      <c r="N39" s="10"/>
      <c r="O39" s="10"/>
      <c r="P39" s="10"/>
      <c r="Q39" s="440" t="s">
        <v>118</v>
      </c>
      <c r="R39" s="342"/>
    </row>
    <row r="40" spans="2:18" x14ac:dyDescent="0.25">
      <c r="B40" s="661" t="s">
        <v>877</v>
      </c>
      <c r="C40" s="843"/>
      <c r="D40" s="843"/>
      <c r="E40" s="662">
        <v>31</v>
      </c>
      <c r="F40" s="844"/>
      <c r="G40" s="663">
        <f t="shared" si="0"/>
        <v>0</v>
      </c>
      <c r="H40" s="622"/>
      <c r="I40" s="1054"/>
      <c r="J40" s="1055"/>
      <c r="K40" s="1055"/>
      <c r="L40" s="1056"/>
      <c r="N40" s="10"/>
      <c r="O40" s="10"/>
      <c r="P40" s="10"/>
      <c r="Q40" s="440" t="s">
        <v>120</v>
      </c>
      <c r="R40" s="342"/>
    </row>
    <row r="41" spans="2:18" x14ac:dyDescent="0.25">
      <c r="B41" s="661" t="s">
        <v>878</v>
      </c>
      <c r="C41" s="843"/>
      <c r="D41" s="843"/>
      <c r="E41" s="662">
        <v>30</v>
      </c>
      <c r="F41" s="844"/>
      <c r="G41" s="663">
        <f t="shared" si="0"/>
        <v>0</v>
      </c>
      <c r="H41" s="622"/>
      <c r="I41" s="1054"/>
      <c r="J41" s="1055"/>
      <c r="K41" s="1055"/>
      <c r="L41" s="1056"/>
      <c r="N41" s="10"/>
      <c r="O41" s="10"/>
      <c r="P41" s="10"/>
      <c r="Q41" s="440" t="s">
        <v>122</v>
      </c>
      <c r="R41" s="342"/>
    </row>
    <row r="42" spans="2:18" ht="13" thickBot="1" x14ac:dyDescent="0.3">
      <c r="B42" s="664" t="s">
        <v>879</v>
      </c>
      <c r="C42" s="665"/>
      <c r="D42" s="665"/>
      <c r="E42" s="666">
        <v>31</v>
      </c>
      <c r="F42" s="667"/>
      <c r="G42" s="668">
        <f t="shared" si="0"/>
        <v>0</v>
      </c>
      <c r="H42" s="622"/>
      <c r="I42" s="1057"/>
      <c r="J42" s="1058"/>
      <c r="K42" s="1058"/>
      <c r="L42" s="1059"/>
      <c r="N42" s="10"/>
      <c r="O42" s="10"/>
      <c r="P42" s="10"/>
      <c r="Q42" s="441" t="s">
        <v>124</v>
      </c>
    </row>
    <row r="43" spans="2:18" ht="13.5" thickBot="1" x14ac:dyDescent="0.35">
      <c r="B43" s="9"/>
      <c r="C43" s="134"/>
      <c r="F43" s="954" t="s">
        <v>884</v>
      </c>
      <c r="G43" s="480">
        <f>SUM(G31:G42)</f>
        <v>0</v>
      </c>
      <c r="M43" s="2"/>
      <c r="Q43" s="441" t="s">
        <v>125</v>
      </c>
    </row>
    <row r="44" spans="2:18" ht="77" customHeight="1" x14ac:dyDescent="0.25">
      <c r="B44" s="1047" t="s">
        <v>885</v>
      </c>
      <c r="C44" s="1047"/>
      <c r="D44" s="1047"/>
      <c r="E44" s="1047"/>
      <c r="F44" s="1047"/>
      <c r="G44" s="1047"/>
      <c r="M44" s="2"/>
      <c r="Q44" s="441" t="s">
        <v>126</v>
      </c>
    </row>
    <row r="45" spans="2:18" ht="28" customHeight="1" x14ac:dyDescent="0.25">
      <c r="B45" s="1047" t="s">
        <v>886</v>
      </c>
      <c r="C45" s="1047"/>
      <c r="D45" s="1047"/>
      <c r="E45" s="1047"/>
      <c r="F45" s="1047"/>
      <c r="G45" s="1047"/>
      <c r="M45" s="2"/>
      <c r="Q45" s="442" t="s">
        <v>127</v>
      </c>
    </row>
    <row r="46" spans="2:18" ht="13" x14ac:dyDescent="0.3">
      <c r="B46" s="9"/>
      <c r="C46" s="22"/>
      <c r="D46" s="13"/>
      <c r="G46" s="2"/>
      <c r="Q46" s="441" t="s">
        <v>128</v>
      </c>
    </row>
    <row r="47" spans="2:18" s="113" customFormat="1" ht="15.75" customHeight="1" x14ac:dyDescent="0.35">
      <c r="B47" s="114" t="s">
        <v>887</v>
      </c>
      <c r="C47" s="115"/>
      <c r="D47" s="115"/>
      <c r="E47" s="115"/>
      <c r="F47" s="115"/>
      <c r="G47" s="115"/>
      <c r="H47" s="115"/>
      <c r="I47" s="115"/>
      <c r="J47" s="115"/>
      <c r="K47" s="115"/>
      <c r="L47" s="115"/>
      <c r="M47" s="115"/>
      <c r="Q47" s="441" t="s">
        <v>129</v>
      </c>
    </row>
    <row r="48" spans="2:18" ht="50.15" customHeight="1" x14ac:dyDescent="0.25">
      <c r="B48" s="1050" t="s">
        <v>888</v>
      </c>
      <c r="C48" s="1050"/>
      <c r="D48" s="1050"/>
      <c r="E48" s="1050"/>
      <c r="G48" s="2"/>
      <c r="H48" s="2"/>
      <c r="Q48" s="441" t="s">
        <v>130</v>
      </c>
    </row>
    <row r="49" spans="2:17" ht="14.15" customHeight="1" x14ac:dyDescent="0.25">
      <c r="B49" s="333"/>
      <c r="C49" s="333"/>
      <c r="D49" s="333"/>
      <c r="E49" s="333"/>
      <c r="G49" s="2"/>
      <c r="H49" s="2"/>
      <c r="Q49" s="496" t="s">
        <v>131</v>
      </c>
    </row>
    <row r="50" spans="2:17" ht="14.15" customHeight="1" thickBot="1" x14ac:dyDescent="0.35">
      <c r="B50" s="1077" t="s">
        <v>889</v>
      </c>
      <c r="C50" s="1078"/>
      <c r="D50" s="1078"/>
      <c r="E50" s="1079"/>
      <c r="G50" s="912" t="s">
        <v>132</v>
      </c>
      <c r="H50" s="913"/>
      <c r="I50" s="914"/>
      <c r="M50" s="2"/>
      <c r="Q50" s="496" t="s">
        <v>133</v>
      </c>
    </row>
    <row r="51" spans="2:17" s="10" customFormat="1" ht="15" customHeight="1" thickBot="1" x14ac:dyDescent="0.45">
      <c r="B51" s="669" t="s">
        <v>890</v>
      </c>
      <c r="C51" s="669" t="s">
        <v>134</v>
      </c>
      <c r="D51" s="670" t="s">
        <v>135</v>
      </c>
      <c r="E51" s="671" t="s">
        <v>136</v>
      </c>
      <c r="G51" s="539" t="s">
        <v>137</v>
      </c>
      <c r="H51" s="540"/>
      <c r="I51" s="541"/>
      <c r="Q51" s="496" t="s">
        <v>138</v>
      </c>
    </row>
    <row r="52" spans="2:17" s="99" customFormat="1" ht="24" customHeight="1" x14ac:dyDescent="0.35">
      <c r="B52" s="630" t="s">
        <v>139</v>
      </c>
      <c r="C52" s="561"/>
      <c r="D52" s="562"/>
      <c r="E52" s="563" t="str">
        <f>IF(C52=0," ",IF(D52=0,VLOOKUP(C52,'XIV. Tablas de referencia'!$B$26:$D$43,3, FALSE),D52))</f>
        <v xml:space="preserve"> </v>
      </c>
      <c r="G52" s="542" t="s">
        <v>140</v>
      </c>
      <c r="H52" s="543"/>
      <c r="I52" s="544"/>
      <c r="J52" s="214"/>
      <c r="Q52" s="496" t="s">
        <v>141</v>
      </c>
    </row>
    <row r="53" spans="2:17" s="99" customFormat="1" ht="24" customHeight="1" x14ac:dyDescent="0.35">
      <c r="B53" s="630" t="s">
        <v>142</v>
      </c>
      <c r="C53" s="561"/>
      <c r="D53" s="562"/>
      <c r="E53" s="563" t="str">
        <f>IF(C53=0," ",IF(D53=0,VLOOKUP(C53,'XIV. Tablas de referencia'!$B$26:$D$43,3, FALSE),D53))</f>
        <v xml:space="preserve"> </v>
      </c>
      <c r="G53" s="542" t="s">
        <v>143</v>
      </c>
      <c r="H53" s="543"/>
      <c r="I53" s="544"/>
      <c r="J53" s="214"/>
      <c r="Q53" s="496" t="s">
        <v>144</v>
      </c>
    </row>
    <row r="54" spans="2:17" s="99" customFormat="1" ht="24" customHeight="1" x14ac:dyDescent="0.35">
      <c r="B54" s="672" t="s">
        <v>145</v>
      </c>
      <c r="C54" s="673"/>
      <c r="D54" s="674"/>
      <c r="E54" s="563" t="str">
        <f>IF(C54=0," ",IF(D54=0,VLOOKUP(C54,'XIV. Tablas de referencia'!$B$26:$D$43,3, FALSE),D54))</f>
        <v xml:space="preserve"> </v>
      </c>
      <c r="G54" s="542" t="s">
        <v>146</v>
      </c>
      <c r="H54" s="543"/>
      <c r="I54" s="544"/>
      <c r="J54" s="214"/>
      <c r="Q54" s="496" t="s">
        <v>147</v>
      </c>
    </row>
    <row r="55" spans="2:17" s="99" customFormat="1" ht="24" customHeight="1" x14ac:dyDescent="0.35">
      <c r="B55" s="672" t="s">
        <v>148</v>
      </c>
      <c r="C55" s="673"/>
      <c r="D55" s="674"/>
      <c r="E55" s="563" t="str">
        <f>IF(C55=0," ",IF(D55=0,VLOOKUP(C55,'XIV. Tablas de referencia'!$B$26:$D$43,3, FALSE),D55))</f>
        <v xml:space="preserve"> </v>
      </c>
      <c r="G55" s="542" t="s">
        <v>149</v>
      </c>
      <c r="H55" s="543"/>
      <c r="I55" s="544"/>
      <c r="J55" s="214"/>
      <c r="Q55" s="496" t="s">
        <v>150</v>
      </c>
    </row>
    <row r="56" spans="2:17" s="99" customFormat="1" ht="24" customHeight="1" x14ac:dyDescent="0.35">
      <c r="B56" s="672" t="s">
        <v>151</v>
      </c>
      <c r="C56" s="673"/>
      <c r="D56" s="674"/>
      <c r="E56" s="563" t="str">
        <f>IF(C56=0," ",IF(D56=0,VLOOKUP(C56,'XIV. Tablas de referencia'!$B$26:$D$43,3, FALSE),D56))</f>
        <v xml:space="preserve"> </v>
      </c>
      <c r="G56" s="542" t="s">
        <v>152</v>
      </c>
      <c r="H56" s="543"/>
      <c r="I56" s="544"/>
      <c r="J56" s="214"/>
    </row>
    <row r="57" spans="2:17" s="99" customFormat="1" ht="24" customHeight="1" x14ac:dyDescent="0.35">
      <c r="B57" s="672" t="s">
        <v>153</v>
      </c>
      <c r="C57" s="673"/>
      <c r="D57" s="674"/>
      <c r="E57" s="563" t="str">
        <f>IF(C57=0," ",IF(D57=0,VLOOKUP(C57,'XIV. Tablas de referencia'!$B$26:$D$43,3, FALSE),D57))</f>
        <v xml:space="preserve"> </v>
      </c>
      <c r="G57" s="542" t="s">
        <v>154</v>
      </c>
      <c r="H57" s="543"/>
      <c r="I57" s="544"/>
      <c r="J57" s="214"/>
    </row>
    <row r="58" spans="2:17" s="99" customFormat="1" ht="24" customHeight="1" x14ac:dyDescent="0.35">
      <c r="B58" s="672" t="s">
        <v>155</v>
      </c>
      <c r="C58" s="673"/>
      <c r="D58" s="674"/>
      <c r="E58" s="563" t="str">
        <f>IF(C58=0," ",IF(D58=0,VLOOKUP(C58,'XIV. Tablas de referencia'!$B$26:$D$43,3, FALSE),D58))</f>
        <v xml:space="preserve"> </v>
      </c>
      <c r="G58" s="542" t="s">
        <v>156</v>
      </c>
      <c r="H58" s="543"/>
      <c r="I58" s="544"/>
      <c r="J58" s="214"/>
    </row>
    <row r="59" spans="2:17" s="99" customFormat="1" ht="24" customHeight="1" x14ac:dyDescent="0.35">
      <c r="B59" s="672" t="s">
        <v>157</v>
      </c>
      <c r="C59" s="673"/>
      <c r="D59" s="674"/>
      <c r="E59" s="563" t="str">
        <f>IF(C59=0," ",IF(D59=0,VLOOKUP(C59,'XIV. Tablas de referencia'!$B$26:$D$43,3, FALSE),D59))</f>
        <v xml:space="preserve"> </v>
      </c>
      <c r="G59" s="559" t="s">
        <v>158</v>
      </c>
      <c r="H59" s="551"/>
      <c r="I59" s="560"/>
      <c r="J59" s="214"/>
    </row>
    <row r="60" spans="2:17" s="99" customFormat="1" ht="24" customHeight="1" x14ac:dyDescent="0.35">
      <c r="B60" s="672" t="s">
        <v>159</v>
      </c>
      <c r="C60" s="673"/>
      <c r="D60" s="674"/>
      <c r="E60" s="563" t="str">
        <f>IF(C60=0," ",IF(D60=0,VLOOKUP(C60,'XIV. Tablas de referencia'!$B$26:$D$43,3, FALSE),D60))</f>
        <v xml:space="preserve"> </v>
      </c>
      <c r="G60" s="545" t="s">
        <v>160</v>
      </c>
      <c r="H60" s="546"/>
      <c r="I60" s="547"/>
      <c r="J60" s="214"/>
    </row>
    <row r="61" spans="2:17" s="99" customFormat="1" ht="24" customHeight="1" x14ac:dyDescent="0.35">
      <c r="B61" s="672" t="s">
        <v>161</v>
      </c>
      <c r="C61" s="673"/>
      <c r="D61" s="674"/>
      <c r="E61" s="563" t="str">
        <f>IF(C61=0," ",IF(D61=0,VLOOKUP(C61,'XIV. Tablas de referencia'!$B$26:$D$43,3, FALSE),D61))</f>
        <v xml:space="preserve"> </v>
      </c>
      <c r="G61" s="542" t="s">
        <v>162</v>
      </c>
      <c r="H61" s="543"/>
      <c r="I61" s="544"/>
      <c r="J61" s="214"/>
      <c r="K61" s="214"/>
    </row>
    <row r="62" spans="2:17" s="99" customFormat="1" ht="24" customHeight="1" x14ac:dyDescent="0.35">
      <c r="B62" s="672" t="s">
        <v>163</v>
      </c>
      <c r="C62" s="673"/>
      <c r="D62" s="674"/>
      <c r="E62" s="563" t="str">
        <f>IF(C62=0," ",IF(D62=0,VLOOKUP(C62,'XIV. Tablas de referencia'!$B$26:$D$43,3, FALSE),D62))</f>
        <v xml:space="preserve"> </v>
      </c>
      <c r="G62" s="542" t="s">
        <v>164</v>
      </c>
      <c r="H62" s="543"/>
      <c r="I62" s="544"/>
      <c r="J62" s="214"/>
      <c r="K62" s="214"/>
    </row>
    <row r="63" spans="2:17" s="99" customFormat="1" ht="24" customHeight="1" x14ac:dyDescent="0.35">
      <c r="B63" s="672" t="s">
        <v>165</v>
      </c>
      <c r="C63" s="673"/>
      <c r="D63" s="674"/>
      <c r="E63" s="563" t="str">
        <f>IF(C63=0," ",IF(D63=0,VLOOKUP(C63,'XIV. Tablas de referencia'!$B$26:$D$43,3, FALSE),D63))</f>
        <v xml:space="preserve"> </v>
      </c>
      <c r="G63" s="542" t="s">
        <v>166</v>
      </c>
      <c r="H63" s="543"/>
      <c r="I63" s="544"/>
      <c r="J63" s="214"/>
      <c r="K63" s="214"/>
    </row>
    <row r="64" spans="2:17" s="99" customFormat="1" ht="24" customHeight="1" x14ac:dyDescent="0.35">
      <c r="B64" s="672" t="s">
        <v>167</v>
      </c>
      <c r="C64" s="673"/>
      <c r="D64" s="674"/>
      <c r="E64" s="563" t="str">
        <f>IF(C64=0," ",IF(D64=0,VLOOKUP(C64,'XIV. Tablas de referencia'!$B$26:$D$43,3, FALSE),D64))</f>
        <v xml:space="preserve"> </v>
      </c>
      <c r="G64" s="542" t="s">
        <v>168</v>
      </c>
      <c r="H64" s="543"/>
      <c r="I64" s="544"/>
      <c r="J64" s="214"/>
      <c r="K64" s="214"/>
    </row>
    <row r="65" spans="2:17" s="99" customFormat="1" ht="24" customHeight="1" x14ac:dyDescent="0.35">
      <c r="B65" s="672" t="s">
        <v>169</v>
      </c>
      <c r="C65" s="673"/>
      <c r="D65" s="674"/>
      <c r="E65" s="563" t="str">
        <f>IF(C65=0," ",IF(D65=0,VLOOKUP(C65,'XIV. Tablas de referencia'!$B$26:$D$43,3, FALSE),D65))</f>
        <v xml:space="preserve"> </v>
      </c>
      <c r="G65" s="542" t="s">
        <v>170</v>
      </c>
      <c r="H65" s="543"/>
      <c r="I65" s="544"/>
      <c r="J65" s="214"/>
      <c r="K65" s="214"/>
    </row>
    <row r="66" spans="2:17" s="99" customFormat="1" ht="24" customHeight="1" thickBot="1" x14ac:dyDescent="0.4">
      <c r="B66" s="675" t="s">
        <v>171</v>
      </c>
      <c r="C66" s="676"/>
      <c r="D66" s="677"/>
      <c r="E66" s="678" t="str">
        <f>IF(C66=0," ",IF(D66=0,VLOOKUP(C66,'XIV. Tablas de referencia'!$B$26:$D$43,3, FALSE),D66))</f>
        <v xml:space="preserve"> </v>
      </c>
      <c r="G66" s="548" t="s">
        <v>172</v>
      </c>
      <c r="H66" s="549"/>
      <c r="I66" s="550"/>
      <c r="J66" s="214"/>
      <c r="K66" s="214"/>
    </row>
    <row r="67" spans="2:17" x14ac:dyDescent="0.25">
      <c r="B67" s="135"/>
      <c r="C67" s="136"/>
      <c r="E67" s="2"/>
      <c r="F67" s="2"/>
      <c r="G67" s="11" t="s">
        <v>173</v>
      </c>
      <c r="H67" s="137"/>
      <c r="I67" s="2"/>
      <c r="L67" s="2"/>
      <c r="M67" s="2"/>
    </row>
    <row r="68" spans="2:17" x14ac:dyDescent="0.25">
      <c r="B68" s="135"/>
      <c r="C68" s="136"/>
      <c r="E68" s="2"/>
      <c r="F68" s="2"/>
      <c r="G68" s="11" t="s">
        <v>174</v>
      </c>
      <c r="H68" s="137"/>
      <c r="I68" s="2"/>
      <c r="L68" s="2"/>
      <c r="M68" s="2"/>
    </row>
    <row r="69" spans="2:17" ht="13" thickBot="1" x14ac:dyDescent="0.3">
      <c r="B69" s="135"/>
      <c r="C69" s="136"/>
      <c r="E69" s="135"/>
      <c r="F69" s="137"/>
      <c r="G69" s="2"/>
      <c r="H69" s="2"/>
      <c r="L69" s="2"/>
      <c r="M69" s="2"/>
    </row>
    <row r="70" spans="2:17" x14ac:dyDescent="0.25">
      <c r="B70" s="1076" t="s">
        <v>175</v>
      </c>
      <c r="C70" s="1052"/>
      <c r="D70" s="1052"/>
      <c r="E70" s="1053"/>
      <c r="L70" s="2"/>
      <c r="M70" s="2"/>
    </row>
    <row r="71" spans="2:17" x14ac:dyDescent="0.25">
      <c r="B71" s="1054"/>
      <c r="C71" s="1055"/>
      <c r="D71" s="1055"/>
      <c r="E71" s="1056"/>
      <c r="L71" s="2"/>
      <c r="M71" s="2"/>
    </row>
    <row r="72" spans="2:17" x14ac:dyDescent="0.25">
      <c r="B72" s="1054"/>
      <c r="C72" s="1055"/>
      <c r="D72" s="1055"/>
      <c r="E72" s="1056"/>
      <c r="L72" s="2"/>
      <c r="M72" s="2"/>
    </row>
    <row r="73" spans="2:17" ht="13" thickBot="1" x14ac:dyDescent="0.3">
      <c r="B73" s="1057"/>
      <c r="C73" s="1058"/>
      <c r="D73" s="1058"/>
      <c r="E73" s="1059"/>
      <c r="L73" s="2"/>
      <c r="M73" s="2"/>
    </row>
    <row r="74" spans="2:17" x14ac:dyDescent="0.25">
      <c r="B74" s="10"/>
      <c r="M74" s="2"/>
    </row>
    <row r="75" spans="2:17" s="113" customFormat="1" ht="15.5" x14ac:dyDescent="0.35">
      <c r="B75" s="114" t="s">
        <v>176</v>
      </c>
      <c r="C75" s="115"/>
      <c r="D75" s="115"/>
      <c r="E75" s="115"/>
      <c r="F75" s="115"/>
      <c r="G75" s="115"/>
      <c r="H75" s="115"/>
      <c r="I75" s="115"/>
      <c r="J75" s="115"/>
      <c r="K75" s="115"/>
      <c r="L75" s="115"/>
      <c r="M75" s="115"/>
    </row>
    <row r="76" spans="2:17" ht="40" customHeight="1" thickBot="1" x14ac:dyDescent="0.3">
      <c r="B76" s="1067" t="s">
        <v>177</v>
      </c>
      <c r="C76" s="1067"/>
      <c r="D76" s="1067"/>
      <c r="E76" s="1067"/>
      <c r="F76" s="1067"/>
      <c r="G76" s="1067"/>
      <c r="H76" s="1067"/>
    </row>
    <row r="77" spans="2:17" s="495" customFormat="1" ht="55.5" customHeight="1" thickBot="1" x14ac:dyDescent="0.4">
      <c r="B77" s="257" t="s">
        <v>891</v>
      </c>
      <c r="C77" s="494" t="s">
        <v>139</v>
      </c>
      <c r="D77" s="494" t="s">
        <v>142</v>
      </c>
      <c r="E77" s="494" t="s">
        <v>145</v>
      </c>
      <c r="F77" s="494" t="s">
        <v>148</v>
      </c>
      <c r="G77" s="494" t="s">
        <v>151</v>
      </c>
      <c r="H77" s="494" t="s">
        <v>153</v>
      </c>
      <c r="I77" s="494" t="s">
        <v>155</v>
      </c>
      <c r="J77" s="494" t="s">
        <v>157</v>
      </c>
      <c r="K77" s="494" t="s">
        <v>159</v>
      </c>
      <c r="L77" s="494" t="s">
        <v>161</v>
      </c>
    </row>
    <row r="78" spans="2:17" ht="13" x14ac:dyDescent="0.25">
      <c r="B78" s="493" t="str">
        <f t="shared" ref="B78:B89" si="1">B31</f>
        <v>Enero / January</v>
      </c>
      <c r="C78" s="498"/>
      <c r="D78" s="498"/>
      <c r="E78" s="498"/>
      <c r="F78" s="498"/>
      <c r="G78" s="498"/>
      <c r="H78" s="498"/>
      <c r="I78" s="498"/>
      <c r="J78" s="498"/>
      <c r="K78" s="498"/>
      <c r="L78" s="499"/>
      <c r="M78" s="386"/>
      <c r="N78" s="386"/>
      <c r="O78" s="386"/>
      <c r="P78" s="386"/>
      <c r="Q78" s="386"/>
    </row>
    <row r="79" spans="2:17" ht="13" x14ac:dyDescent="0.25">
      <c r="B79" s="679" t="str">
        <f t="shared" si="1"/>
        <v>Febrero / February</v>
      </c>
      <c r="C79" s="845"/>
      <c r="D79" s="845"/>
      <c r="E79" s="845"/>
      <c r="F79" s="845"/>
      <c r="G79" s="845"/>
      <c r="H79" s="845"/>
      <c r="I79" s="845"/>
      <c r="J79" s="845"/>
      <c r="K79" s="845"/>
      <c r="L79" s="846"/>
      <c r="M79" s="386"/>
      <c r="N79" s="386"/>
      <c r="O79" s="386"/>
      <c r="P79" s="386"/>
      <c r="Q79" s="386"/>
    </row>
    <row r="80" spans="2:17" ht="13" x14ac:dyDescent="0.25">
      <c r="B80" s="679" t="str">
        <f t="shared" si="1"/>
        <v>Marzo / March</v>
      </c>
      <c r="C80" s="845"/>
      <c r="D80" s="845"/>
      <c r="E80" s="845"/>
      <c r="F80" s="845"/>
      <c r="G80" s="845"/>
      <c r="H80" s="845"/>
      <c r="I80" s="845"/>
      <c r="J80" s="845"/>
      <c r="K80" s="845"/>
      <c r="L80" s="846"/>
      <c r="M80" s="386"/>
      <c r="N80" s="386"/>
      <c r="O80" s="386"/>
      <c r="P80" s="386"/>
      <c r="Q80" s="386"/>
    </row>
    <row r="81" spans="2:17" ht="13" x14ac:dyDescent="0.25">
      <c r="B81" s="679" t="str">
        <f t="shared" si="1"/>
        <v>Abril / April</v>
      </c>
      <c r="C81" s="845"/>
      <c r="D81" s="845"/>
      <c r="E81" s="845"/>
      <c r="F81" s="845"/>
      <c r="G81" s="845"/>
      <c r="H81" s="845"/>
      <c r="I81" s="845"/>
      <c r="J81" s="845"/>
      <c r="K81" s="845"/>
      <c r="L81" s="846"/>
      <c r="M81" s="386"/>
      <c r="N81" s="386"/>
      <c r="O81" s="386"/>
      <c r="P81" s="386"/>
      <c r="Q81" s="386"/>
    </row>
    <row r="82" spans="2:17" ht="13" x14ac:dyDescent="0.25">
      <c r="B82" s="679" t="str">
        <f t="shared" si="1"/>
        <v>Mayo / May</v>
      </c>
      <c r="C82" s="845"/>
      <c r="D82" s="845"/>
      <c r="E82" s="845"/>
      <c r="F82" s="845"/>
      <c r="G82" s="845"/>
      <c r="H82" s="845"/>
      <c r="I82" s="845"/>
      <c r="J82" s="845"/>
      <c r="K82" s="845"/>
      <c r="L82" s="846"/>
      <c r="M82" s="386"/>
      <c r="N82" s="386"/>
      <c r="O82" s="386"/>
      <c r="P82" s="386"/>
      <c r="Q82" s="386"/>
    </row>
    <row r="83" spans="2:17" ht="13" x14ac:dyDescent="0.25">
      <c r="B83" s="679" t="str">
        <f t="shared" si="1"/>
        <v>Junio / June</v>
      </c>
      <c r="C83" s="845"/>
      <c r="D83" s="845"/>
      <c r="E83" s="845"/>
      <c r="F83" s="845"/>
      <c r="G83" s="845"/>
      <c r="H83" s="845"/>
      <c r="I83" s="845"/>
      <c r="J83" s="845"/>
      <c r="K83" s="845"/>
      <c r="L83" s="846"/>
      <c r="M83" s="386"/>
      <c r="N83" s="386"/>
      <c r="O83" s="386"/>
      <c r="P83" s="386"/>
      <c r="Q83" s="386"/>
    </row>
    <row r="84" spans="2:17" ht="13" x14ac:dyDescent="0.25">
      <c r="B84" s="679" t="str">
        <f t="shared" si="1"/>
        <v>Julio / July</v>
      </c>
      <c r="C84" s="845"/>
      <c r="D84" s="845"/>
      <c r="E84" s="845"/>
      <c r="F84" s="845"/>
      <c r="G84" s="845"/>
      <c r="H84" s="845"/>
      <c r="I84" s="845"/>
      <c r="J84" s="845"/>
      <c r="K84" s="845"/>
      <c r="L84" s="846"/>
      <c r="M84" s="386"/>
      <c r="N84" s="386"/>
      <c r="O84" s="386"/>
      <c r="P84" s="386"/>
      <c r="Q84" s="386"/>
    </row>
    <row r="85" spans="2:17" ht="13" x14ac:dyDescent="0.25">
      <c r="B85" s="679" t="str">
        <f t="shared" si="1"/>
        <v>Agosto / August</v>
      </c>
      <c r="C85" s="845"/>
      <c r="D85" s="845"/>
      <c r="E85" s="845"/>
      <c r="F85" s="845"/>
      <c r="G85" s="845"/>
      <c r="H85" s="845"/>
      <c r="I85" s="845"/>
      <c r="J85" s="845"/>
      <c r="K85" s="845"/>
      <c r="L85" s="846"/>
      <c r="M85" s="386"/>
      <c r="N85" s="386"/>
      <c r="O85" s="386"/>
      <c r="P85" s="386"/>
      <c r="Q85" s="386"/>
    </row>
    <row r="86" spans="2:17" ht="13" x14ac:dyDescent="0.25">
      <c r="B86" s="679" t="str">
        <f t="shared" si="1"/>
        <v>Septiembre / September</v>
      </c>
      <c r="C86" s="845"/>
      <c r="D86" s="845"/>
      <c r="E86" s="845"/>
      <c r="F86" s="845"/>
      <c r="G86" s="845"/>
      <c r="H86" s="845"/>
      <c r="I86" s="845"/>
      <c r="J86" s="845"/>
      <c r="K86" s="845"/>
      <c r="L86" s="846"/>
      <c r="M86" s="386"/>
      <c r="N86" s="386"/>
      <c r="O86" s="386"/>
      <c r="P86" s="386"/>
      <c r="Q86" s="386"/>
    </row>
    <row r="87" spans="2:17" ht="13" x14ac:dyDescent="0.25">
      <c r="B87" s="679" t="str">
        <f t="shared" si="1"/>
        <v>Octubre / October</v>
      </c>
      <c r="C87" s="845"/>
      <c r="D87" s="845"/>
      <c r="E87" s="845"/>
      <c r="F87" s="845"/>
      <c r="G87" s="845"/>
      <c r="H87" s="845"/>
      <c r="I87" s="845"/>
      <c r="J87" s="845"/>
      <c r="K87" s="845"/>
      <c r="L87" s="846"/>
      <c r="M87" s="386"/>
      <c r="N87" s="386"/>
      <c r="O87" s="386"/>
      <c r="P87" s="386"/>
      <c r="Q87" s="386"/>
    </row>
    <row r="88" spans="2:17" ht="13" x14ac:dyDescent="0.25">
      <c r="B88" s="679" t="str">
        <f t="shared" si="1"/>
        <v>Noviembre / November</v>
      </c>
      <c r="C88" s="845"/>
      <c r="D88" s="845"/>
      <c r="E88" s="845"/>
      <c r="F88" s="845"/>
      <c r="G88" s="845"/>
      <c r="H88" s="845"/>
      <c r="I88" s="845"/>
      <c r="J88" s="845"/>
      <c r="K88" s="845"/>
      <c r="L88" s="846"/>
      <c r="M88" s="386"/>
      <c r="N88" s="386"/>
      <c r="O88" s="386"/>
      <c r="P88" s="386"/>
      <c r="Q88" s="386"/>
    </row>
    <row r="89" spans="2:17" ht="13" x14ac:dyDescent="0.25">
      <c r="B89" s="679" t="str">
        <f t="shared" si="1"/>
        <v>Diciembre / December</v>
      </c>
      <c r="C89" s="845"/>
      <c r="D89" s="845"/>
      <c r="E89" s="845"/>
      <c r="F89" s="845"/>
      <c r="G89" s="845"/>
      <c r="H89" s="845"/>
      <c r="I89" s="845"/>
      <c r="J89" s="845"/>
      <c r="K89" s="845"/>
      <c r="L89" s="846"/>
      <c r="M89" s="386"/>
      <c r="N89" s="386"/>
      <c r="O89" s="386"/>
      <c r="P89" s="386"/>
      <c r="Q89" s="386"/>
    </row>
    <row r="90" spans="2:17" ht="13.5" thickBot="1" x14ac:dyDescent="0.35">
      <c r="B90" s="680" t="s">
        <v>178</v>
      </c>
      <c r="C90" s="681">
        <f>IF(SUM(C78:C89)&gt;0,AVERAGE(C78:C89),0)</f>
        <v>0</v>
      </c>
      <c r="D90" s="681">
        <f t="shared" ref="D90:L90" si="2">IF(SUM(D78:D89)&gt;0,AVERAGE(D78:D89),0)</f>
        <v>0</v>
      </c>
      <c r="E90" s="681">
        <f t="shared" si="2"/>
        <v>0</v>
      </c>
      <c r="F90" s="681">
        <f t="shared" si="2"/>
        <v>0</v>
      </c>
      <c r="G90" s="681">
        <f t="shared" si="2"/>
        <v>0</v>
      </c>
      <c r="H90" s="681">
        <f t="shared" si="2"/>
        <v>0</v>
      </c>
      <c r="I90" s="681">
        <f t="shared" si="2"/>
        <v>0</v>
      </c>
      <c r="J90" s="681">
        <f t="shared" si="2"/>
        <v>0</v>
      </c>
      <c r="K90" s="681">
        <f t="shared" si="2"/>
        <v>0</v>
      </c>
      <c r="L90" s="682">
        <f t="shared" si="2"/>
        <v>0</v>
      </c>
      <c r="M90" s="387"/>
      <c r="N90" s="387"/>
      <c r="O90" s="387"/>
      <c r="P90" s="387"/>
      <c r="Q90" s="387"/>
    </row>
    <row r="91" spans="2:17" ht="13.5" thickBot="1" x14ac:dyDescent="0.35">
      <c r="B91" s="9"/>
      <c r="N91" s="10"/>
      <c r="O91" s="10"/>
    </row>
    <row r="92" spans="2:17" x14ac:dyDescent="0.25">
      <c r="B92" s="1051" t="s">
        <v>175</v>
      </c>
      <c r="C92" s="1052"/>
      <c r="D92" s="1052"/>
      <c r="E92" s="1053"/>
      <c r="F92" s="138"/>
      <c r="N92" s="10"/>
      <c r="O92" s="10"/>
    </row>
    <row r="93" spans="2:17" x14ac:dyDescent="0.25">
      <c r="B93" s="1054"/>
      <c r="C93" s="1055"/>
      <c r="D93" s="1055"/>
      <c r="E93" s="1056"/>
      <c r="F93" s="138"/>
      <c r="N93" s="10"/>
      <c r="O93" s="10"/>
    </row>
    <row r="94" spans="2:17" x14ac:dyDescent="0.25">
      <c r="B94" s="1054"/>
      <c r="C94" s="1055"/>
      <c r="D94" s="1055"/>
      <c r="E94" s="1056"/>
      <c r="F94" s="138"/>
      <c r="N94" s="10"/>
      <c r="O94" s="10"/>
    </row>
    <row r="95" spans="2:17" x14ac:dyDescent="0.25">
      <c r="B95" s="1054"/>
      <c r="C95" s="1055"/>
      <c r="D95" s="1055"/>
      <c r="E95" s="1056"/>
      <c r="F95" s="138"/>
      <c r="N95" s="10"/>
      <c r="O95" s="10"/>
    </row>
    <row r="96" spans="2:17" ht="13" thickBot="1" x14ac:dyDescent="0.3">
      <c r="B96" s="1057"/>
      <c r="C96" s="1058"/>
      <c r="D96" s="1058"/>
      <c r="E96" s="1059"/>
      <c r="F96" s="138"/>
      <c r="N96" s="10"/>
    </row>
    <row r="97" spans="2:13" ht="13" x14ac:dyDescent="0.3">
      <c r="B97" s="139"/>
      <c r="C97" s="11"/>
      <c r="D97" s="140"/>
    </row>
    <row r="98" spans="2:13" s="113" customFormat="1" ht="15.5" x14ac:dyDescent="0.35">
      <c r="B98" s="114" t="s">
        <v>179</v>
      </c>
      <c r="C98" s="141"/>
      <c r="D98" s="141"/>
      <c r="E98" s="142"/>
      <c r="F98" s="142"/>
      <c r="H98" s="143"/>
      <c r="I98" s="144"/>
      <c r="J98" s="145"/>
      <c r="K98" s="115"/>
      <c r="L98" s="115"/>
      <c r="M98" s="115"/>
    </row>
    <row r="99" spans="2:13" ht="53.15" customHeight="1" thickBot="1" x14ac:dyDescent="0.35">
      <c r="B99" s="1050" t="s">
        <v>180</v>
      </c>
      <c r="C99" s="1050"/>
      <c r="D99" s="1050"/>
      <c r="E99" s="136"/>
      <c r="F99" s="136"/>
      <c r="G99" s="2"/>
      <c r="H99" s="22"/>
      <c r="I99" s="146"/>
      <c r="J99" s="11"/>
    </row>
    <row r="100" spans="2:13" ht="28.5" thickBot="1" x14ac:dyDescent="0.3">
      <c r="B100" s="257" t="s">
        <v>181</v>
      </c>
      <c r="C100" s="521" t="s">
        <v>182</v>
      </c>
      <c r="D100" s="519" t="s">
        <v>183</v>
      </c>
      <c r="E100" s="5"/>
      <c r="F100" s="1051" t="s">
        <v>175</v>
      </c>
      <c r="G100" s="1068"/>
      <c r="H100" s="1068"/>
      <c r="I100" s="1069"/>
      <c r="J100" s="11"/>
    </row>
    <row r="101" spans="2:13" ht="25" customHeight="1" x14ac:dyDescent="0.25">
      <c r="B101" s="341">
        <f t="shared" ref="B101:B110" si="3">C52</f>
        <v>0</v>
      </c>
      <c r="C101" s="595">
        <f>IF(B101=0,0,VLOOKUP(B101,'XIV. Tablas de referencia'!$B$54:$G$70, 3, FALSE))</f>
        <v>0</v>
      </c>
      <c r="D101" s="600">
        <f>IF(D52=0,C101,C101*D52/VLOOKUP(B101,'XIV. Tablas de referencia'!$B$26:$D$43,3,FALSE))</f>
        <v>0</v>
      </c>
      <c r="E101" s="5"/>
      <c r="F101" s="1070"/>
      <c r="G101" s="1071"/>
      <c r="H101" s="1071"/>
      <c r="I101" s="1072"/>
      <c r="J101" s="11"/>
    </row>
    <row r="102" spans="2:13" ht="25" customHeight="1" x14ac:dyDescent="0.25">
      <c r="B102" s="564">
        <f t="shared" si="3"/>
        <v>0</v>
      </c>
      <c r="C102" s="847">
        <f>IF(B102=0,0,VLOOKUP(B102,'XIV. Tablas de referencia'!$B$54:$G$70, 3, FALSE))</f>
        <v>0</v>
      </c>
      <c r="D102" s="848">
        <f>IF(D53=0,C102,C102*D53/VLOOKUP(B102,'XIV. Tablas de referencia'!$B$26:$D$43,3,FALSE))</f>
        <v>0</v>
      </c>
      <c r="E102" s="5"/>
      <c r="F102" s="1070"/>
      <c r="G102" s="1071"/>
      <c r="H102" s="1071"/>
      <c r="I102" s="1072"/>
      <c r="J102" s="11"/>
    </row>
    <row r="103" spans="2:13" ht="25" customHeight="1" x14ac:dyDescent="0.25">
      <c r="B103" s="564">
        <f t="shared" si="3"/>
        <v>0</v>
      </c>
      <c r="C103" s="847">
        <f>IF(B103=0,0,VLOOKUP(B103,'XIV. Tablas de referencia'!$B$54:$G$70, 3, FALSE))</f>
        <v>0</v>
      </c>
      <c r="D103" s="848">
        <f>IF(D54=0,C103,C103*D54/VLOOKUP(B103,'XIV. Tablas de referencia'!$B$26:$D$43,3,FALSE))</f>
        <v>0</v>
      </c>
      <c r="E103" s="5"/>
      <c r="F103" s="1070"/>
      <c r="G103" s="1071"/>
      <c r="H103" s="1071"/>
      <c r="I103" s="1072"/>
      <c r="J103" s="11"/>
    </row>
    <row r="104" spans="2:13" ht="25" customHeight="1" x14ac:dyDescent="0.25">
      <c r="B104" s="564">
        <f t="shared" si="3"/>
        <v>0</v>
      </c>
      <c r="C104" s="847">
        <f>IF(B104=0,0,VLOOKUP(B104,'XIV. Tablas de referencia'!$B$54:$G$70, 3, FALSE))</f>
        <v>0</v>
      </c>
      <c r="D104" s="848">
        <f>IF(D55=0,C104,C104*D55/VLOOKUP(B104,'XIV. Tablas de referencia'!$B$26:$D$43,3,FALSE))</f>
        <v>0</v>
      </c>
      <c r="E104" s="5"/>
      <c r="F104" s="1070"/>
      <c r="G104" s="1071"/>
      <c r="H104" s="1071"/>
      <c r="I104" s="1072"/>
      <c r="J104" s="11"/>
    </row>
    <row r="105" spans="2:13" ht="25" customHeight="1" x14ac:dyDescent="0.25">
      <c r="B105" s="564">
        <f t="shared" si="3"/>
        <v>0</v>
      </c>
      <c r="C105" s="847">
        <f>IF(B105=0,0,VLOOKUP(B105,'XIV. Tablas de referencia'!$B$54:$G$70, 3, FALSE))</f>
        <v>0</v>
      </c>
      <c r="D105" s="848">
        <f>IF(D56=0,C105,C105*D56/VLOOKUP(B105,'XIV. Tablas de referencia'!$B$26:$D$43,3,FALSE))</f>
        <v>0</v>
      </c>
      <c r="E105" s="5"/>
      <c r="F105" s="1070"/>
      <c r="G105" s="1071"/>
      <c r="H105" s="1071"/>
      <c r="I105" s="1072"/>
    </row>
    <row r="106" spans="2:13" ht="25" customHeight="1" x14ac:dyDescent="0.25">
      <c r="B106" s="564">
        <f t="shared" si="3"/>
        <v>0</v>
      </c>
      <c r="C106" s="847">
        <f>IF(B106=0,0,VLOOKUP(B106,'XIV. Tablas de referencia'!$B$54:$G$70, 3, FALSE))</f>
        <v>0</v>
      </c>
      <c r="D106" s="848">
        <f>IF(D57=0,C106,C106*D57/VLOOKUP(B106,'XIV. Tablas de referencia'!$B$26:$D$43,3,FALSE))</f>
        <v>0</v>
      </c>
      <c r="E106" s="5"/>
      <c r="F106" s="1070"/>
      <c r="G106" s="1071"/>
      <c r="H106" s="1071"/>
      <c r="I106" s="1072"/>
    </row>
    <row r="107" spans="2:13" ht="25" customHeight="1" x14ac:dyDescent="0.25">
      <c r="B107" s="564">
        <f t="shared" si="3"/>
        <v>0</v>
      </c>
      <c r="C107" s="847">
        <f>IF(B107=0,0,VLOOKUP(B107,'XIV. Tablas de referencia'!$B$54:$G$70, 3, FALSE))</f>
        <v>0</v>
      </c>
      <c r="D107" s="848">
        <f>IF(D58=0,C107,C107*D58/VLOOKUP(B107,'XIV. Tablas de referencia'!$B$26:$D$43,3,FALSE))</f>
        <v>0</v>
      </c>
      <c r="E107" s="5"/>
      <c r="F107" s="1070"/>
      <c r="G107" s="1071"/>
      <c r="H107" s="1071"/>
      <c r="I107" s="1072"/>
    </row>
    <row r="108" spans="2:13" s="10" customFormat="1" ht="25" customHeight="1" x14ac:dyDescent="0.25">
      <c r="B108" s="564">
        <f t="shared" si="3"/>
        <v>0</v>
      </c>
      <c r="C108" s="847">
        <f>IF(B108=0,0,VLOOKUP(B108,'XIV. Tablas de referencia'!$B$54:$G$70, 3, FALSE))</f>
        <v>0</v>
      </c>
      <c r="D108" s="848">
        <f>IF(D59=0,C108,C108*D59/VLOOKUP(B108,'XIV. Tablas de referencia'!$B$26:$D$43,3,FALSE))</f>
        <v>0</v>
      </c>
      <c r="E108" s="5"/>
      <c r="F108" s="1070"/>
      <c r="G108" s="1071"/>
      <c r="H108" s="1071"/>
      <c r="I108" s="1072"/>
    </row>
    <row r="109" spans="2:13" ht="25" customHeight="1" x14ac:dyDescent="0.25">
      <c r="B109" s="564">
        <f t="shared" si="3"/>
        <v>0</v>
      </c>
      <c r="C109" s="847">
        <f>IF(B109=0,0,VLOOKUP(B109,'XIV. Tablas de referencia'!$B$54:$G$70, 3, FALSE))</f>
        <v>0</v>
      </c>
      <c r="D109" s="848">
        <f>IF(D60=0,C109,C109*D60/VLOOKUP(B109,'XIV. Tablas de referencia'!$B$26:$D$43,3,FALSE))</f>
        <v>0</v>
      </c>
      <c r="E109" s="5"/>
      <c r="F109" s="1070"/>
      <c r="G109" s="1071"/>
      <c r="H109" s="1071"/>
      <c r="I109" s="1072"/>
    </row>
    <row r="110" spans="2:13" ht="25" customHeight="1" thickBot="1" x14ac:dyDescent="0.3">
      <c r="B110" s="601">
        <f t="shared" si="3"/>
        <v>0</v>
      </c>
      <c r="C110" s="683">
        <f>IF(B110=0,0,VLOOKUP(B110,'XIV. Tablas de referencia'!$B$54:$G$70, 3, FALSE))</f>
        <v>0</v>
      </c>
      <c r="D110" s="684">
        <f>IF(D61=0,C110,C110*D61/VLOOKUP(B110,'XIV. Tablas de referencia'!$B$26:$D$43,3,FALSE))</f>
        <v>0</v>
      </c>
      <c r="E110" s="2"/>
      <c r="F110" s="1073"/>
      <c r="G110" s="1074"/>
      <c r="H110" s="1074"/>
      <c r="I110" s="1075"/>
    </row>
    <row r="111" spans="2:13" x14ac:dyDescent="0.25">
      <c r="C111" s="2"/>
      <c r="D111" s="2"/>
      <c r="E111" s="2"/>
      <c r="F111" s="2"/>
      <c r="G111" s="2"/>
      <c r="H111" s="2"/>
    </row>
    <row r="112" spans="2:13" s="113" customFormat="1" ht="16" thickBot="1" x14ac:dyDescent="0.4">
      <c r="B112" s="114" t="s">
        <v>184</v>
      </c>
      <c r="C112" s="147"/>
      <c r="I112" s="115"/>
      <c r="J112" s="115"/>
      <c r="K112" s="115"/>
      <c r="L112" s="115"/>
      <c r="M112" s="115"/>
    </row>
    <row r="113" spans="1:14" ht="38.15" customHeight="1" thickBot="1" x14ac:dyDescent="0.3">
      <c r="B113" s="1063" t="s">
        <v>185</v>
      </c>
      <c r="C113" s="1063"/>
      <c r="D113" s="20"/>
      <c r="E113" s="2"/>
      <c r="F113" s="1051" t="s">
        <v>175</v>
      </c>
      <c r="G113" s="1068"/>
      <c r="H113" s="1068"/>
      <c r="I113" s="1069"/>
    </row>
    <row r="114" spans="1:14" ht="31.5" thickBot="1" x14ac:dyDescent="0.45">
      <c r="B114" s="343" t="s">
        <v>181</v>
      </c>
      <c r="C114" s="346" t="s">
        <v>186</v>
      </c>
      <c r="F114" s="1070"/>
      <c r="G114" s="1071"/>
      <c r="H114" s="1071"/>
      <c r="I114" s="1072"/>
    </row>
    <row r="115" spans="1:14" ht="25" customHeight="1" x14ac:dyDescent="0.25">
      <c r="B115" s="341">
        <f t="shared" ref="B115:B124" si="4">C52</f>
        <v>0</v>
      </c>
      <c r="C115" s="356">
        <f>IF(B115=0,0,VLOOKUP(B115,'XIV. Tablas de referencia'!$B$54:$G$70, 5, FALSE))</f>
        <v>0</v>
      </c>
      <c r="D115" s="2"/>
      <c r="F115" s="1070"/>
      <c r="G115" s="1071"/>
      <c r="H115" s="1071"/>
      <c r="I115" s="1072"/>
    </row>
    <row r="116" spans="1:14" ht="25" customHeight="1" x14ac:dyDescent="0.25">
      <c r="B116" s="685">
        <f t="shared" si="4"/>
        <v>0</v>
      </c>
      <c r="C116" s="849">
        <f>IF(B116=0,0,VLOOKUP(B116,'XIV. Tablas de referencia'!$B$54:$G$70, 5, FALSE))</f>
        <v>0</v>
      </c>
      <c r="D116" s="2"/>
      <c r="F116" s="1070"/>
      <c r="G116" s="1071"/>
      <c r="H116" s="1071"/>
      <c r="I116" s="1072"/>
    </row>
    <row r="117" spans="1:14" ht="25" customHeight="1" x14ac:dyDescent="0.25">
      <c r="B117" s="685">
        <f t="shared" si="4"/>
        <v>0</v>
      </c>
      <c r="C117" s="849">
        <f>IF(B117=0,0,VLOOKUP(B117,'XIV. Tablas de referencia'!$B$54:$G$70, 5, FALSE))</f>
        <v>0</v>
      </c>
      <c r="D117" s="2"/>
      <c r="F117" s="1070"/>
      <c r="G117" s="1071"/>
      <c r="H117" s="1071"/>
      <c r="I117" s="1072"/>
    </row>
    <row r="118" spans="1:14" ht="25" customHeight="1" x14ac:dyDescent="0.25">
      <c r="B118" s="685">
        <f t="shared" si="4"/>
        <v>0</v>
      </c>
      <c r="C118" s="849">
        <f>IF(B118=0,0,VLOOKUP(B118,'XIV. Tablas de referencia'!$B$54:$G$70, 5, FALSE))</f>
        <v>0</v>
      </c>
      <c r="D118" s="2"/>
      <c r="F118" s="1070"/>
      <c r="G118" s="1071"/>
      <c r="H118" s="1071"/>
      <c r="I118" s="1072"/>
    </row>
    <row r="119" spans="1:14" ht="25" customHeight="1" x14ac:dyDescent="0.25">
      <c r="B119" s="685">
        <f t="shared" si="4"/>
        <v>0</v>
      </c>
      <c r="C119" s="849">
        <f>IF(B119=0,0,VLOOKUP(B119,'XIV. Tablas de referencia'!$B$54:$G$70, 5, FALSE))</f>
        <v>0</v>
      </c>
      <c r="D119" s="2"/>
      <c r="F119" s="1070"/>
      <c r="G119" s="1071"/>
      <c r="H119" s="1071"/>
      <c r="I119" s="1072"/>
    </row>
    <row r="120" spans="1:14" ht="25" customHeight="1" x14ac:dyDescent="0.25">
      <c r="A120" s="10"/>
      <c r="B120" s="685">
        <f t="shared" si="4"/>
        <v>0</v>
      </c>
      <c r="C120" s="849">
        <f>IF(B120=0,0,VLOOKUP(B120,'XIV. Tablas de referencia'!$B$54:$G$70, 5, FALSE))</f>
        <v>0</v>
      </c>
      <c r="D120" s="2"/>
      <c r="F120" s="1070"/>
      <c r="G120" s="1071"/>
      <c r="H120" s="1071"/>
      <c r="I120" s="1072"/>
    </row>
    <row r="121" spans="1:14" ht="25" customHeight="1" x14ac:dyDescent="0.25">
      <c r="B121" s="685">
        <f t="shared" si="4"/>
        <v>0</v>
      </c>
      <c r="C121" s="849">
        <f>IF(B121=0,0,VLOOKUP(B121,'XIV. Tablas de referencia'!$B$54:$G$70, 5, FALSE))</f>
        <v>0</v>
      </c>
      <c r="D121" s="2"/>
      <c r="F121" s="1070"/>
      <c r="G121" s="1071"/>
      <c r="H121" s="1071"/>
      <c r="I121" s="1072"/>
    </row>
    <row r="122" spans="1:14" ht="25" customHeight="1" x14ac:dyDescent="0.25">
      <c r="B122" s="685">
        <f t="shared" si="4"/>
        <v>0</v>
      </c>
      <c r="C122" s="849">
        <f>IF(B122=0,0,VLOOKUP(B122,'XIV. Tablas de referencia'!$B$54:$G$70, 5, FALSE))</f>
        <v>0</v>
      </c>
      <c r="D122" s="2"/>
      <c r="F122" s="1070"/>
      <c r="G122" s="1071"/>
      <c r="H122" s="1071"/>
      <c r="I122" s="1072"/>
    </row>
    <row r="123" spans="1:14" ht="25" customHeight="1" x14ac:dyDescent="0.25">
      <c r="B123" s="685">
        <f t="shared" si="4"/>
        <v>0</v>
      </c>
      <c r="C123" s="849">
        <f>IF(B123=0,0,VLOOKUP(B123,'XIV. Tablas de referencia'!$B$54:$G$70, 5, FALSE))</f>
        <v>0</v>
      </c>
      <c r="D123" s="2"/>
      <c r="F123" s="1070"/>
      <c r="G123" s="1071"/>
      <c r="H123" s="1071"/>
      <c r="I123" s="1072"/>
    </row>
    <row r="124" spans="1:14" ht="25" customHeight="1" thickBot="1" x14ac:dyDescent="0.3">
      <c r="B124" s="686">
        <f t="shared" si="4"/>
        <v>0</v>
      </c>
      <c r="C124" s="687">
        <f>IF(B124=0,0,VLOOKUP(B124,'XIV. Tablas de referencia'!$B$54:$G$70, 5, FALSE))</f>
        <v>0</v>
      </c>
      <c r="D124" s="2"/>
      <c r="F124" s="1073"/>
      <c r="G124" s="1074"/>
      <c r="H124" s="1074"/>
      <c r="I124" s="1075"/>
    </row>
    <row r="125" spans="1:14" x14ac:dyDescent="0.25">
      <c r="E125" s="2"/>
      <c r="F125" s="2"/>
      <c r="G125" s="2"/>
      <c r="H125" s="2"/>
      <c r="L125" s="347"/>
      <c r="M125" s="347"/>
    </row>
    <row r="126" spans="1:14" s="113" customFormat="1" ht="16" thickBot="1" x14ac:dyDescent="0.4">
      <c r="B126" s="114" t="s">
        <v>187</v>
      </c>
      <c r="C126" s="115"/>
      <c r="D126" s="115"/>
      <c r="I126" s="115"/>
      <c r="J126" s="115"/>
      <c r="K126" s="115"/>
      <c r="L126" s="347"/>
      <c r="M126" s="347"/>
    </row>
    <row r="127" spans="1:14" ht="48" customHeight="1" thickBot="1" x14ac:dyDescent="0.3">
      <c r="B127" s="1064" t="s">
        <v>188</v>
      </c>
      <c r="C127" s="1064"/>
      <c r="D127" s="1065"/>
      <c r="E127" s="1065"/>
      <c r="F127" s="2"/>
      <c r="G127" s="2"/>
      <c r="H127" s="2"/>
      <c r="I127" s="164" t="s">
        <v>175</v>
      </c>
      <c r="J127" s="165"/>
      <c r="K127" s="166"/>
      <c r="L127" s="2"/>
      <c r="M127" s="349"/>
      <c r="N127" s="349"/>
    </row>
    <row r="128" spans="1:14" ht="24" customHeight="1" thickBot="1" x14ac:dyDescent="0.35">
      <c r="B128" s="149" t="s">
        <v>189</v>
      </c>
      <c r="C128" s="150" t="s">
        <v>190</v>
      </c>
      <c r="D128" s="151"/>
      <c r="E128" s="1066" t="s">
        <v>191</v>
      </c>
      <c r="F128" s="1066"/>
      <c r="G128" s="1066"/>
      <c r="H128" s="348"/>
      <c r="I128" s="167"/>
      <c r="J128" s="168"/>
      <c r="K128" s="169"/>
      <c r="M128" s="349"/>
      <c r="N128" s="349"/>
    </row>
    <row r="129" spans="2:18" ht="29.15" customHeight="1" thickBot="1" x14ac:dyDescent="0.3">
      <c r="B129" s="688"/>
      <c r="C129" s="153"/>
      <c r="D129" s="152"/>
      <c r="E129" s="397" t="s">
        <v>192</v>
      </c>
      <c r="F129" s="1046" t="s">
        <v>193</v>
      </c>
      <c r="G129" s="1046"/>
      <c r="I129" s="167"/>
      <c r="J129" s="168"/>
      <c r="K129" s="169"/>
      <c r="M129" s="349"/>
      <c r="N129" s="349"/>
    </row>
    <row r="130" spans="2:18" ht="29.15" customHeight="1" thickBot="1" x14ac:dyDescent="0.3">
      <c r="B130" s="915"/>
      <c r="C130" s="689"/>
      <c r="D130" s="152"/>
      <c r="E130" s="392" t="s">
        <v>194</v>
      </c>
      <c r="F130" s="1044" t="s">
        <v>195</v>
      </c>
      <c r="G130" s="1044"/>
      <c r="I130" s="167"/>
      <c r="J130" s="168"/>
      <c r="K130" s="169"/>
      <c r="M130" s="349"/>
      <c r="N130" s="349"/>
    </row>
    <row r="131" spans="2:18" ht="29.15" customHeight="1" x14ac:dyDescent="0.25">
      <c r="B131" s="5"/>
      <c r="C131" s="689"/>
      <c r="D131" s="152"/>
      <c r="E131" s="392" t="s">
        <v>196</v>
      </c>
      <c r="F131" s="1044" t="s">
        <v>197</v>
      </c>
      <c r="G131" s="1044"/>
      <c r="I131" s="167"/>
      <c r="J131" s="168"/>
      <c r="K131" s="169"/>
      <c r="M131" s="349"/>
      <c r="N131" s="349"/>
    </row>
    <row r="132" spans="2:18" ht="29.15" customHeight="1" x14ac:dyDescent="0.25">
      <c r="B132" s="5"/>
      <c r="C132" s="689"/>
      <c r="D132" s="152"/>
      <c r="E132" s="392" t="s">
        <v>198</v>
      </c>
      <c r="F132" s="1044" t="s">
        <v>199</v>
      </c>
      <c r="G132" s="1044"/>
      <c r="I132" s="167"/>
      <c r="J132" s="168"/>
      <c r="K132" s="169"/>
      <c r="M132" s="349"/>
      <c r="N132" s="349"/>
    </row>
    <row r="133" spans="2:18" ht="29.15" customHeight="1" x14ac:dyDescent="0.25">
      <c r="B133" s="5"/>
      <c r="C133" s="689"/>
      <c r="D133" s="152"/>
      <c r="E133" s="394"/>
      <c r="F133" s="1044" t="s">
        <v>200</v>
      </c>
      <c r="G133" s="1044"/>
      <c r="I133" s="167"/>
      <c r="J133" s="168"/>
      <c r="K133" s="169"/>
      <c r="M133" s="349"/>
      <c r="N133" s="349"/>
    </row>
    <row r="134" spans="2:18" ht="29.15" customHeight="1" x14ac:dyDescent="0.25">
      <c r="B134" s="5"/>
      <c r="C134" s="689"/>
      <c r="D134" s="152"/>
      <c r="E134" s="394"/>
      <c r="F134" s="1044" t="s">
        <v>201</v>
      </c>
      <c r="G134" s="1044"/>
      <c r="I134" s="167"/>
      <c r="J134" s="168"/>
      <c r="K134" s="169"/>
      <c r="M134" s="349"/>
      <c r="N134" s="349"/>
    </row>
    <row r="135" spans="2:18" ht="29.15" customHeight="1" x14ac:dyDescent="0.25">
      <c r="B135" s="5"/>
      <c r="C135" s="689"/>
      <c r="D135" s="152"/>
      <c r="E135" s="394"/>
      <c r="F135" s="1044" t="s">
        <v>202</v>
      </c>
      <c r="G135" s="1044"/>
      <c r="I135" s="167"/>
      <c r="J135" s="168"/>
      <c r="K135" s="169"/>
      <c r="M135" s="349"/>
      <c r="N135" s="349"/>
    </row>
    <row r="136" spans="2:18" ht="29.15" customHeight="1" x14ac:dyDescent="0.25">
      <c r="B136" s="5"/>
      <c r="C136" s="689"/>
      <c r="D136" s="152"/>
      <c r="E136" s="394"/>
      <c r="F136" s="1044" t="s">
        <v>203</v>
      </c>
      <c r="G136" s="1044"/>
      <c r="I136" s="167"/>
      <c r="J136" s="168"/>
      <c r="K136" s="169"/>
      <c r="M136" s="349"/>
      <c r="N136" s="349"/>
    </row>
    <row r="137" spans="2:18" ht="29.15" customHeight="1" x14ac:dyDescent="0.25">
      <c r="B137" s="5"/>
      <c r="C137" s="689"/>
      <c r="D137" s="152"/>
      <c r="E137" s="394"/>
      <c r="F137" s="1044" t="s">
        <v>204</v>
      </c>
      <c r="G137" s="1044"/>
      <c r="I137" s="167"/>
      <c r="J137" s="168"/>
      <c r="K137" s="169"/>
      <c r="M137" s="349"/>
      <c r="N137" s="349"/>
    </row>
    <row r="138" spans="2:18" ht="29.15" customHeight="1" x14ac:dyDescent="0.25">
      <c r="B138" s="5"/>
      <c r="C138" s="689"/>
      <c r="D138" s="152"/>
      <c r="E138" s="394"/>
      <c r="F138" s="1044" t="s">
        <v>205</v>
      </c>
      <c r="G138" s="1044"/>
      <c r="I138" s="167"/>
      <c r="J138" s="168"/>
      <c r="K138" s="169"/>
      <c r="M138" s="349"/>
      <c r="N138" s="349"/>
    </row>
    <row r="139" spans="2:18" ht="29.15" customHeight="1" thickBot="1" x14ac:dyDescent="0.3">
      <c r="B139" s="5"/>
      <c r="C139" s="916"/>
      <c r="D139" s="152"/>
      <c r="E139" s="394"/>
      <c r="F139" s="1044" t="s">
        <v>206</v>
      </c>
      <c r="G139" s="1044"/>
      <c r="I139" s="170"/>
      <c r="J139" s="171"/>
      <c r="K139" s="172"/>
      <c r="M139" s="349"/>
      <c r="N139" s="349"/>
    </row>
    <row r="140" spans="2:18" ht="13" x14ac:dyDescent="0.25">
      <c r="B140" s="5"/>
      <c r="C140" s="5"/>
      <c r="D140" s="5"/>
      <c r="E140" s="394"/>
      <c r="F140" s="1044" t="s">
        <v>207</v>
      </c>
      <c r="G140" s="1044"/>
      <c r="H140" s="2"/>
      <c r="I140" s="136"/>
      <c r="J140" s="136"/>
      <c r="L140" s="347"/>
      <c r="M140" s="349"/>
      <c r="N140" s="349"/>
    </row>
    <row r="141" spans="2:18" ht="12" customHeight="1" thickBot="1" x14ac:dyDescent="0.3">
      <c r="B141" s="5"/>
      <c r="C141" s="5"/>
      <c r="D141" s="5"/>
      <c r="E141" s="395"/>
      <c r="F141" s="1045" t="s">
        <v>208</v>
      </c>
      <c r="G141" s="1045"/>
      <c r="H141" s="2"/>
      <c r="I141" s="136"/>
      <c r="J141" s="136"/>
      <c r="M141" s="1043"/>
      <c r="N141" s="1043"/>
      <c r="O141" s="349"/>
    </row>
    <row r="142" spans="2:18" ht="12" customHeight="1" x14ac:dyDescent="0.25">
      <c r="B142" s="5"/>
      <c r="C142" s="5"/>
      <c r="D142" s="20"/>
      <c r="E142" s="154"/>
      <c r="F142" s="2"/>
      <c r="G142" s="136"/>
      <c r="H142" s="136"/>
      <c r="I142" s="136"/>
      <c r="M142" s="1043"/>
      <c r="N142" s="1043"/>
      <c r="O142" s="349"/>
    </row>
    <row r="143" spans="2:18" s="113" customFormat="1" ht="15" customHeight="1" x14ac:dyDescent="0.25">
      <c r="B143" s="155" t="s">
        <v>209</v>
      </c>
      <c r="C143" s="156"/>
      <c r="E143" s="115"/>
      <c r="J143" s="115"/>
      <c r="K143" s="115"/>
      <c r="L143" s="115"/>
      <c r="M143" s="349"/>
      <c r="N143" s="349"/>
      <c r="O143" s="2"/>
    </row>
    <row r="144" spans="2:18" ht="13" thickBot="1" x14ac:dyDescent="0.3">
      <c r="B144" s="157" t="s">
        <v>210</v>
      </c>
      <c r="C144" s="5"/>
      <c r="D144" s="2"/>
      <c r="E144" s="2"/>
      <c r="F144" s="2"/>
      <c r="G144" s="2"/>
      <c r="H144" s="2"/>
      <c r="M144" s="349"/>
      <c r="N144" s="349"/>
      <c r="R144" s="158" t="s">
        <v>211</v>
      </c>
    </row>
    <row r="145" spans="2:18" ht="39.5" thickBot="1" x14ac:dyDescent="0.35">
      <c r="B145" s="350" t="s">
        <v>189</v>
      </c>
      <c r="C145" s="306" t="s">
        <v>212</v>
      </c>
      <c r="D145" s="306" t="s">
        <v>213</v>
      </c>
      <c r="E145" s="306" t="s">
        <v>214</v>
      </c>
      <c r="F145" s="306" t="s">
        <v>215</v>
      </c>
      <c r="G145" s="346" t="s">
        <v>216</v>
      </c>
      <c r="H145" s="2"/>
      <c r="I145" s="2"/>
      <c r="N145" s="10"/>
      <c r="R145" s="158" t="s">
        <v>217</v>
      </c>
    </row>
    <row r="146" spans="2:18" ht="13" x14ac:dyDescent="0.25">
      <c r="B146" s="351">
        <f>B129</f>
        <v>0</v>
      </c>
      <c r="C146" s="357"/>
      <c r="D146" s="133"/>
      <c r="E146" s="133"/>
      <c r="F146" s="133"/>
      <c r="G146" s="352"/>
      <c r="H146" s="2"/>
      <c r="I146" s="2"/>
      <c r="N146" s="10"/>
    </row>
    <row r="147" spans="2:18" ht="13.5" thickBot="1" x14ac:dyDescent="0.3">
      <c r="B147" s="690">
        <f>B130</f>
        <v>0</v>
      </c>
      <c r="C147" s="691"/>
      <c r="D147" s="692"/>
      <c r="E147" s="692"/>
      <c r="F147" s="692"/>
      <c r="G147" s="693"/>
      <c r="H147" s="2"/>
      <c r="I147" s="2"/>
      <c r="N147" s="10"/>
    </row>
    <row r="148" spans="2:18" ht="13" x14ac:dyDescent="0.3">
      <c r="B148" s="9"/>
      <c r="C148" s="5"/>
      <c r="D148" s="2"/>
      <c r="E148" s="2"/>
      <c r="F148" s="2"/>
    </row>
    <row r="149" spans="2:18" x14ac:dyDescent="0.25">
      <c r="C149" s="5"/>
      <c r="E149" s="2"/>
      <c r="F149" s="2"/>
    </row>
    <row r="150" spans="2:18" s="113" customFormat="1" ht="15.5" x14ac:dyDescent="0.25">
      <c r="B150" s="161" t="s">
        <v>218</v>
      </c>
      <c r="C150" s="115"/>
      <c r="D150" s="115"/>
      <c r="F150" s="156"/>
      <c r="G150" s="115"/>
      <c r="H150" s="115"/>
      <c r="I150" s="115"/>
      <c r="J150" s="115"/>
      <c r="K150" s="115"/>
      <c r="L150" s="115"/>
      <c r="M150" s="115"/>
    </row>
    <row r="151" spans="2:18" ht="57" customHeight="1" thickBot="1" x14ac:dyDescent="0.3">
      <c r="B151" s="1050" t="s">
        <v>219</v>
      </c>
      <c r="C151" s="1050"/>
      <c r="D151" s="1050"/>
      <c r="F151" s="162"/>
      <c r="M151" s="2"/>
    </row>
    <row r="152" spans="2:18" ht="13.5" thickBot="1" x14ac:dyDescent="0.3">
      <c r="B152" s="343" t="s">
        <v>220</v>
      </c>
      <c r="C152" s="345" t="s">
        <v>221</v>
      </c>
      <c r="E152" s="164" t="s">
        <v>175</v>
      </c>
      <c r="F152" s="165"/>
      <c r="G152" s="165"/>
      <c r="H152" s="166"/>
      <c r="M152" s="2"/>
    </row>
    <row r="153" spans="2:18" ht="13" x14ac:dyDescent="0.25">
      <c r="B153" s="341">
        <f t="shared" ref="B153:B163" si="5">C129</f>
        <v>0</v>
      </c>
      <c r="C153" s="354">
        <f>IF(B153&gt;0, VLOOKUP(B153,'XIV. Tablas de referencia'!$B$85:$U$101, MATCH($C$20,'XIV. Tablas de referencia'!$B$86:$U$86), FALSE), 0)</f>
        <v>0</v>
      </c>
      <c r="E153" s="167"/>
      <c r="F153" s="168"/>
      <c r="G153" s="168"/>
      <c r="H153" s="169"/>
      <c r="M153" s="2"/>
    </row>
    <row r="154" spans="2:18" ht="13" x14ac:dyDescent="0.25">
      <c r="B154" s="685">
        <f t="shared" si="5"/>
        <v>0</v>
      </c>
      <c r="C154" s="850">
        <f>IF(B154&gt;0, VLOOKUP(B154,'XIV. Tablas de referencia'!$B$85:$U$101, MATCH($C$20,'XIV. Tablas de referencia'!$B$86:$U$86), FALSE), 0)</f>
        <v>0</v>
      </c>
      <c r="E154" s="167"/>
      <c r="F154" s="168"/>
      <c r="G154" s="168"/>
      <c r="H154" s="169"/>
      <c r="M154" s="2"/>
    </row>
    <row r="155" spans="2:18" ht="13" x14ac:dyDescent="0.25">
      <c r="B155" s="685">
        <f t="shared" si="5"/>
        <v>0</v>
      </c>
      <c r="C155" s="850">
        <f>IF(B155&gt;0, VLOOKUP(B155,'XIV. Tablas de referencia'!$B$85:$U$101, MATCH($C$20,'XIV. Tablas de referencia'!$B$86:$U$86), FALSE), 0)</f>
        <v>0</v>
      </c>
      <c r="E155" s="167"/>
      <c r="F155" s="168"/>
      <c r="G155" s="168"/>
      <c r="H155" s="169"/>
      <c r="M155" s="2"/>
    </row>
    <row r="156" spans="2:18" ht="13" x14ac:dyDescent="0.25">
      <c r="B156" s="685">
        <f t="shared" si="5"/>
        <v>0</v>
      </c>
      <c r="C156" s="850">
        <f>IF(B156&gt;0, VLOOKUP(B156,'XIV. Tablas de referencia'!$B$85:$U$101, MATCH($C$20,'XIV. Tablas de referencia'!$B$86:$U$86), FALSE), 0)</f>
        <v>0</v>
      </c>
      <c r="E156" s="167"/>
      <c r="F156" s="168"/>
      <c r="G156" s="168"/>
      <c r="H156" s="169"/>
      <c r="M156" s="2"/>
    </row>
    <row r="157" spans="2:18" ht="13" x14ac:dyDescent="0.25">
      <c r="B157" s="685">
        <f t="shared" si="5"/>
        <v>0</v>
      </c>
      <c r="C157" s="850">
        <f>IF(B157&gt;0, VLOOKUP(B157,'XIV. Tablas de referencia'!$B$85:$U$101, MATCH($C$20,'XIV. Tablas de referencia'!$B$86:$U$86), FALSE), 0)</f>
        <v>0</v>
      </c>
      <c r="E157" s="167"/>
      <c r="F157" s="168"/>
      <c r="G157" s="168"/>
      <c r="H157" s="169"/>
      <c r="M157" s="2"/>
    </row>
    <row r="158" spans="2:18" s="10" customFormat="1" ht="13" x14ac:dyDescent="0.25">
      <c r="B158" s="685">
        <f t="shared" si="5"/>
        <v>0</v>
      </c>
      <c r="C158" s="850">
        <f>IF(B158&gt;0, VLOOKUP(B158,'XIV. Tablas de referencia'!$B$85:$U$101, MATCH($C$20,'XIV. Tablas de referencia'!$B$86:$U$86), FALSE), 0)</f>
        <v>0</v>
      </c>
      <c r="E158" s="167"/>
      <c r="F158" s="168"/>
      <c r="G158" s="168"/>
      <c r="H158" s="169"/>
      <c r="M158" s="2"/>
    </row>
    <row r="159" spans="2:18" ht="13" x14ac:dyDescent="0.25">
      <c r="B159" s="685">
        <f t="shared" si="5"/>
        <v>0</v>
      </c>
      <c r="C159" s="850">
        <f>IF(B159&gt;0, VLOOKUP(B159,'XIV. Tablas de referencia'!$B$85:$U$101, MATCH($C$20,'XIV. Tablas de referencia'!$B$86:$U$86), FALSE), 0)</f>
        <v>0</v>
      </c>
      <c r="E159" s="167"/>
      <c r="F159" s="168"/>
      <c r="G159" s="168"/>
      <c r="H159" s="169"/>
      <c r="M159" s="2"/>
    </row>
    <row r="160" spans="2:18" ht="13" x14ac:dyDescent="0.25">
      <c r="B160" s="685">
        <f t="shared" si="5"/>
        <v>0</v>
      </c>
      <c r="C160" s="850">
        <f>IF(B160&gt;0, VLOOKUP(B160,'XIV. Tablas de referencia'!$B$85:$U$101, MATCH($C$20,'XIV. Tablas de referencia'!$B$86:$U$86), FALSE), 0)</f>
        <v>0</v>
      </c>
      <c r="E160" s="167"/>
      <c r="F160" s="168"/>
      <c r="G160" s="168"/>
      <c r="H160" s="169"/>
      <c r="M160" s="2"/>
    </row>
    <row r="161" spans="2:15" ht="13" x14ac:dyDescent="0.25">
      <c r="B161" s="685">
        <f t="shared" si="5"/>
        <v>0</v>
      </c>
      <c r="C161" s="850">
        <f>IF(B161&gt;0, VLOOKUP(B161,'XIV. Tablas de referencia'!$B$85:$U$101, MATCH($C$20,'XIV. Tablas de referencia'!$B$86:$U$86), FALSE), 0)</f>
        <v>0</v>
      </c>
      <c r="E161" s="167"/>
      <c r="F161" s="168"/>
      <c r="G161" s="168"/>
      <c r="H161" s="169"/>
      <c r="M161" s="2"/>
    </row>
    <row r="162" spans="2:15" ht="13" x14ac:dyDescent="0.25">
      <c r="B162" s="685">
        <f t="shared" si="5"/>
        <v>0</v>
      </c>
      <c r="C162" s="850">
        <f>IF(B162&gt;0, VLOOKUP(B162,'XIV. Tablas de referencia'!$B$85:$U$101, MATCH($C$20,'XIV. Tablas de referencia'!$B$86:$U$86), FALSE), 0)</f>
        <v>0</v>
      </c>
      <c r="E162" s="167"/>
      <c r="F162" s="168"/>
      <c r="G162" s="168"/>
      <c r="H162" s="169"/>
      <c r="M162" s="2"/>
    </row>
    <row r="163" spans="2:15" ht="13.5" thickBot="1" x14ac:dyDescent="0.3">
      <c r="B163" s="686">
        <f t="shared" si="5"/>
        <v>0</v>
      </c>
      <c r="C163" s="694">
        <f>IF(B163&gt;0, VLOOKUP(B163,'XIV. Tablas de referencia'!$B$85:$U$101, MATCH($C$20,'XIV. Tablas de referencia'!$B$86:$U$86), FALSE), 0)</f>
        <v>0</v>
      </c>
      <c r="E163" s="170"/>
      <c r="F163" s="171"/>
      <c r="G163" s="171"/>
      <c r="H163" s="172"/>
      <c r="M163" s="2"/>
    </row>
    <row r="164" spans="2:15" x14ac:dyDescent="0.25">
      <c r="C164" s="5"/>
      <c r="M164" s="2"/>
    </row>
    <row r="165" spans="2:15" ht="45" customHeight="1" x14ac:dyDescent="0.25">
      <c r="B165" s="1060" t="s">
        <v>222</v>
      </c>
      <c r="C165" s="1060"/>
      <c r="D165" s="1060"/>
      <c r="M165" s="2"/>
    </row>
    <row r="166" spans="2:15" s="113" customFormat="1" ht="17.5" x14ac:dyDescent="0.25">
      <c r="B166" s="161" t="s">
        <v>223</v>
      </c>
      <c r="C166" s="156"/>
      <c r="D166" s="156"/>
      <c r="I166" s="115"/>
      <c r="J166" s="115"/>
      <c r="K166" s="115"/>
      <c r="L166" s="115"/>
    </row>
    <row r="167" spans="2:15" ht="41.15" customHeight="1" thickBot="1" x14ac:dyDescent="0.3">
      <c r="B167" s="1061" t="s">
        <v>224</v>
      </c>
      <c r="C167" s="1061"/>
      <c r="D167" s="1061"/>
      <c r="E167" s="1061"/>
      <c r="F167" s="2"/>
      <c r="G167" s="2"/>
      <c r="H167" s="2"/>
      <c r="M167" s="135"/>
    </row>
    <row r="168" spans="2:15" s="192" customFormat="1" ht="57" customHeight="1" thickBot="1" x14ac:dyDescent="0.4">
      <c r="B168" s="388" t="s">
        <v>189</v>
      </c>
      <c r="C168" s="452">
        <f>C52</f>
        <v>0</v>
      </c>
      <c r="D168" s="452">
        <f>C53</f>
        <v>0</v>
      </c>
      <c r="E168" s="452" t="str">
        <f t="shared" ref="E168:L168" si="6">E77</f>
        <v>Poblacion 3</v>
      </c>
      <c r="F168" s="452" t="str">
        <f t="shared" si="6"/>
        <v>Poblacion 4</v>
      </c>
      <c r="G168" s="452" t="str">
        <f t="shared" si="6"/>
        <v>Poblacion 5</v>
      </c>
      <c r="H168" s="452" t="str">
        <f t="shared" si="6"/>
        <v>Poblacion 6</v>
      </c>
      <c r="I168" s="452" t="str">
        <f t="shared" si="6"/>
        <v>Poblacion 7</v>
      </c>
      <c r="J168" s="452" t="str">
        <f t="shared" si="6"/>
        <v>Poblacion 8</v>
      </c>
      <c r="K168" s="452" t="str">
        <f t="shared" si="6"/>
        <v>Poblacion 9</v>
      </c>
      <c r="L168" s="453" t="str">
        <f t="shared" si="6"/>
        <v>Poblacion 10</v>
      </c>
      <c r="M168" s="497"/>
    </row>
    <row r="169" spans="2:15" ht="13" x14ac:dyDescent="0.25">
      <c r="B169" s="461">
        <f>B129</f>
        <v>0</v>
      </c>
      <c r="C169" s="450"/>
      <c r="D169" s="133"/>
      <c r="E169" s="133"/>
      <c r="F169" s="133"/>
      <c r="G169" s="133"/>
      <c r="H169" s="133"/>
      <c r="I169" s="133"/>
      <c r="J169" s="133"/>
      <c r="K169" s="133"/>
      <c r="L169" s="352"/>
      <c r="M169" s="135"/>
    </row>
    <row r="170" spans="2:15" ht="13.5" thickBot="1" x14ac:dyDescent="0.3">
      <c r="B170" s="695">
        <f>B130</f>
        <v>0</v>
      </c>
      <c r="C170" s="696"/>
      <c r="D170" s="692"/>
      <c r="E170" s="692"/>
      <c r="F170" s="692"/>
      <c r="G170" s="692"/>
      <c r="H170" s="692"/>
      <c r="I170" s="692"/>
      <c r="J170" s="692"/>
      <c r="K170" s="692"/>
      <c r="L170" s="693"/>
    </row>
    <row r="171" spans="2:15" ht="13.5" thickBot="1" x14ac:dyDescent="0.3">
      <c r="B171" s="175"/>
      <c r="C171" s="462"/>
      <c r="D171" s="462"/>
      <c r="E171" s="462"/>
      <c r="F171" s="462"/>
      <c r="G171" s="462"/>
      <c r="H171" s="462"/>
      <c r="I171" s="462"/>
      <c r="J171" s="462"/>
      <c r="K171" s="462"/>
      <c r="L171" s="462"/>
    </row>
    <row r="172" spans="2:15" s="192" customFormat="1" ht="13.5" thickBot="1" x14ac:dyDescent="0.4">
      <c r="B172" s="257" t="s">
        <v>225</v>
      </c>
      <c r="C172" s="452">
        <f>C52</f>
        <v>0</v>
      </c>
      <c r="D172" s="452">
        <f>C53</f>
        <v>0</v>
      </c>
      <c r="E172" s="452" t="str">
        <f>E168</f>
        <v>Poblacion 3</v>
      </c>
      <c r="F172" s="452" t="str">
        <f t="shared" ref="F172:L172" si="7">F168</f>
        <v>Poblacion 4</v>
      </c>
      <c r="G172" s="452" t="str">
        <f t="shared" si="7"/>
        <v>Poblacion 5</v>
      </c>
      <c r="H172" s="452" t="str">
        <f t="shared" si="7"/>
        <v>Poblacion 6</v>
      </c>
      <c r="I172" s="452" t="str">
        <f t="shared" si="7"/>
        <v>Poblacion 7</v>
      </c>
      <c r="J172" s="452" t="str">
        <f t="shared" si="7"/>
        <v>Poblacion 8</v>
      </c>
      <c r="K172" s="452" t="str">
        <f t="shared" si="7"/>
        <v>Poblacion 9</v>
      </c>
      <c r="L172" s="453" t="str">
        <f t="shared" si="7"/>
        <v>Poblacion 10</v>
      </c>
      <c r="M172" s="137"/>
    </row>
    <row r="173" spans="2:15" ht="13" x14ac:dyDescent="0.25">
      <c r="B173" s="448">
        <f t="shared" ref="B173:B183" si="8">C129</f>
        <v>0</v>
      </c>
      <c r="C173" s="450"/>
      <c r="D173" s="133"/>
      <c r="E173" s="133"/>
      <c r="F173" s="133"/>
      <c r="G173" s="133"/>
      <c r="H173" s="133"/>
      <c r="I173" s="133"/>
      <c r="J173" s="133"/>
      <c r="K173" s="133"/>
      <c r="L173" s="352"/>
    </row>
    <row r="174" spans="2:15" s="22" customFormat="1" ht="13" x14ac:dyDescent="0.3">
      <c r="B174" s="697">
        <f t="shared" si="8"/>
        <v>0</v>
      </c>
      <c r="C174" s="698"/>
      <c r="D174" s="851"/>
      <c r="E174" s="851"/>
      <c r="F174" s="851"/>
      <c r="G174" s="851"/>
      <c r="H174" s="851"/>
      <c r="I174" s="851"/>
      <c r="J174" s="851"/>
      <c r="K174" s="851"/>
      <c r="L174" s="852"/>
      <c r="M174" s="10"/>
      <c r="N174" s="101"/>
      <c r="O174" s="101"/>
    </row>
    <row r="175" spans="2:15" ht="13" x14ac:dyDescent="0.25">
      <c r="B175" s="697">
        <f t="shared" si="8"/>
        <v>0</v>
      </c>
      <c r="C175" s="698"/>
      <c r="D175" s="851"/>
      <c r="E175" s="851"/>
      <c r="F175" s="851"/>
      <c r="G175" s="851"/>
      <c r="H175" s="851"/>
      <c r="I175" s="851"/>
      <c r="J175" s="851"/>
      <c r="K175" s="851"/>
      <c r="L175" s="852"/>
      <c r="N175" s="135"/>
      <c r="O175" s="135"/>
    </row>
    <row r="176" spans="2:15" ht="13" x14ac:dyDescent="0.25">
      <c r="B176" s="697">
        <f t="shared" si="8"/>
        <v>0</v>
      </c>
      <c r="C176" s="698"/>
      <c r="D176" s="851"/>
      <c r="E176" s="851"/>
      <c r="F176" s="851"/>
      <c r="G176" s="851"/>
      <c r="H176" s="851"/>
      <c r="I176" s="851"/>
      <c r="J176" s="851"/>
      <c r="K176" s="851"/>
      <c r="L176" s="852"/>
      <c r="N176" s="135"/>
      <c r="O176" s="135"/>
    </row>
    <row r="177" spans="2:15" ht="13" x14ac:dyDescent="0.25">
      <c r="B177" s="697">
        <f t="shared" si="8"/>
        <v>0</v>
      </c>
      <c r="C177" s="698"/>
      <c r="D177" s="851"/>
      <c r="E177" s="851"/>
      <c r="F177" s="851"/>
      <c r="G177" s="851"/>
      <c r="H177" s="851"/>
      <c r="I177" s="851"/>
      <c r="J177" s="851"/>
      <c r="K177" s="851"/>
      <c r="L177" s="852"/>
      <c r="M177" s="99"/>
    </row>
    <row r="178" spans="2:15" s="22" customFormat="1" ht="13" x14ac:dyDescent="0.3">
      <c r="B178" s="697">
        <f t="shared" si="8"/>
        <v>0</v>
      </c>
      <c r="C178" s="698"/>
      <c r="D178" s="851"/>
      <c r="E178" s="851"/>
      <c r="F178" s="851"/>
      <c r="G178" s="851"/>
      <c r="H178" s="851"/>
      <c r="I178" s="851"/>
      <c r="J178" s="851"/>
      <c r="K178" s="851"/>
      <c r="L178" s="852"/>
      <c r="M178" s="99"/>
      <c r="N178" s="101"/>
      <c r="O178" s="101"/>
    </row>
    <row r="179" spans="2:15" ht="13" x14ac:dyDescent="0.25">
      <c r="B179" s="697">
        <f t="shared" si="8"/>
        <v>0</v>
      </c>
      <c r="C179" s="698"/>
      <c r="D179" s="851"/>
      <c r="E179" s="851"/>
      <c r="F179" s="851"/>
      <c r="G179" s="851"/>
      <c r="H179" s="851"/>
      <c r="I179" s="851"/>
      <c r="J179" s="851"/>
      <c r="K179" s="851"/>
      <c r="L179" s="852"/>
      <c r="N179" s="135"/>
      <c r="O179" s="135"/>
    </row>
    <row r="180" spans="2:15" ht="13" x14ac:dyDescent="0.25">
      <c r="B180" s="697">
        <f t="shared" si="8"/>
        <v>0</v>
      </c>
      <c r="C180" s="698"/>
      <c r="D180" s="851"/>
      <c r="E180" s="851"/>
      <c r="F180" s="851"/>
      <c r="G180" s="851"/>
      <c r="H180" s="851"/>
      <c r="I180" s="851"/>
      <c r="J180" s="851"/>
      <c r="K180" s="851"/>
      <c r="L180" s="852"/>
      <c r="N180" s="135"/>
      <c r="O180" s="135"/>
    </row>
    <row r="181" spans="2:15" ht="13" x14ac:dyDescent="0.25">
      <c r="B181" s="697">
        <f t="shared" si="8"/>
        <v>0</v>
      </c>
      <c r="C181" s="698"/>
      <c r="D181" s="851"/>
      <c r="E181" s="851"/>
      <c r="F181" s="851"/>
      <c r="G181" s="851"/>
      <c r="H181" s="851"/>
      <c r="I181" s="851"/>
      <c r="J181" s="851"/>
      <c r="K181" s="851"/>
      <c r="L181" s="852"/>
      <c r="N181" s="135"/>
      <c r="O181" s="135"/>
    </row>
    <row r="182" spans="2:15" ht="13" x14ac:dyDescent="0.25">
      <c r="B182" s="449">
        <f t="shared" si="8"/>
        <v>0</v>
      </c>
      <c r="C182" s="698"/>
      <c r="D182" s="851"/>
      <c r="E182" s="851"/>
      <c r="F182" s="851"/>
      <c r="G182" s="851"/>
      <c r="H182" s="851"/>
      <c r="I182" s="851"/>
      <c r="J182" s="851"/>
      <c r="K182" s="851"/>
      <c r="L182" s="852"/>
      <c r="N182" s="135"/>
      <c r="O182" s="135"/>
    </row>
    <row r="183" spans="2:15" ht="13.5" thickBot="1" x14ac:dyDescent="0.3">
      <c r="B183" s="695">
        <f t="shared" si="8"/>
        <v>0</v>
      </c>
      <c r="C183" s="696"/>
      <c r="D183" s="692"/>
      <c r="E183" s="692"/>
      <c r="F183" s="692"/>
      <c r="G183" s="692"/>
      <c r="H183" s="692"/>
      <c r="I183" s="692"/>
      <c r="J183" s="692"/>
      <c r="K183" s="692"/>
      <c r="L183" s="693"/>
      <c r="N183" s="135"/>
      <c r="O183" s="135"/>
    </row>
    <row r="184" spans="2:15" ht="13.5" thickBot="1" x14ac:dyDescent="0.3">
      <c r="B184" s="102"/>
      <c r="C184" s="135"/>
      <c r="D184" s="135"/>
      <c r="E184" s="135"/>
      <c r="F184" s="135"/>
      <c r="G184" s="135"/>
      <c r="H184" s="135"/>
      <c r="I184" s="135"/>
      <c r="J184" s="135"/>
      <c r="K184" s="135"/>
      <c r="L184" s="135"/>
      <c r="N184" s="135"/>
      <c r="O184" s="135"/>
    </row>
    <row r="185" spans="2:15" x14ac:dyDescent="0.25">
      <c r="B185" s="1051" t="s">
        <v>175</v>
      </c>
      <c r="C185" s="1052"/>
      <c r="D185" s="1052"/>
      <c r="E185" s="1053"/>
      <c r="F185" s="5"/>
      <c r="G185" s="135"/>
      <c r="H185" s="135"/>
      <c r="I185" s="135"/>
      <c r="J185" s="135"/>
      <c r="K185" s="135"/>
      <c r="L185" s="135"/>
      <c r="N185" s="135"/>
      <c r="O185" s="135"/>
    </row>
    <row r="186" spans="2:15" x14ac:dyDescent="0.25">
      <c r="B186" s="1054"/>
      <c r="C186" s="1055"/>
      <c r="D186" s="1055"/>
      <c r="E186" s="1056"/>
      <c r="F186" s="5"/>
      <c r="G186" s="135"/>
      <c r="H186" s="135"/>
      <c r="I186" s="135"/>
      <c r="J186" s="135"/>
      <c r="K186" s="135"/>
      <c r="L186" s="135"/>
      <c r="N186" s="135"/>
      <c r="O186" s="135"/>
    </row>
    <row r="187" spans="2:15" x14ac:dyDescent="0.25">
      <c r="B187" s="1054"/>
      <c r="C187" s="1055"/>
      <c r="D187" s="1055"/>
      <c r="E187" s="1056"/>
      <c r="F187" s="5"/>
      <c r="G187" s="135"/>
      <c r="H187" s="135"/>
      <c r="I187" s="135"/>
      <c r="J187" s="135"/>
      <c r="K187" s="135"/>
      <c r="L187" s="135"/>
      <c r="N187" s="135"/>
      <c r="O187" s="135"/>
    </row>
    <row r="188" spans="2:15" x14ac:dyDescent="0.25">
      <c r="B188" s="1054"/>
      <c r="C188" s="1055"/>
      <c r="D188" s="1055"/>
      <c r="E188" s="1056"/>
      <c r="F188" s="5"/>
      <c r="N188" s="135"/>
      <c r="O188" s="135"/>
    </row>
    <row r="189" spans="2:15" ht="13" thickBot="1" x14ac:dyDescent="0.3">
      <c r="B189" s="1057"/>
      <c r="C189" s="1058"/>
      <c r="D189" s="1058"/>
      <c r="E189" s="1059"/>
      <c r="N189" s="135"/>
      <c r="O189" s="135"/>
    </row>
    <row r="190" spans="2:15" x14ac:dyDescent="0.25">
      <c r="N190" s="135"/>
      <c r="O190" s="135"/>
    </row>
    <row r="191" spans="2:15" s="113" customFormat="1" ht="15.5" x14ac:dyDescent="0.35">
      <c r="B191" s="176" t="s">
        <v>226</v>
      </c>
      <c r="C191" s="145"/>
      <c r="D191" s="177"/>
      <c r="E191" s="115"/>
      <c r="F191" s="178"/>
      <c r="G191" s="115"/>
      <c r="H191" s="115"/>
      <c r="I191" s="115"/>
      <c r="J191" s="115"/>
      <c r="K191" s="115"/>
      <c r="L191" s="115"/>
      <c r="M191" s="115"/>
    </row>
    <row r="192" spans="2:15" x14ac:dyDescent="0.25">
      <c r="B192" s="11" t="s">
        <v>227</v>
      </c>
      <c r="C192" s="11"/>
      <c r="D192" s="18"/>
      <c r="F192" s="14"/>
      <c r="G192" s="99"/>
      <c r="H192" s="99"/>
      <c r="I192" s="99"/>
      <c r="J192" s="99"/>
      <c r="K192" s="99"/>
      <c r="L192" s="99"/>
    </row>
    <row r="193" spans="2:14" ht="13" x14ac:dyDescent="0.3">
      <c r="B193" s="13"/>
      <c r="C193" s="11"/>
      <c r="D193" s="18"/>
      <c r="F193" s="14"/>
      <c r="G193" s="99"/>
      <c r="H193" s="99"/>
      <c r="I193" s="99"/>
      <c r="J193" s="99"/>
      <c r="K193" s="99"/>
      <c r="L193" s="99"/>
    </row>
    <row r="194" spans="2:14" ht="15.5" thickBot="1" x14ac:dyDescent="0.35">
      <c r="B194" s="179" t="s">
        <v>228</v>
      </c>
      <c r="C194" s="11"/>
      <c r="D194" s="11"/>
      <c r="E194" s="2"/>
      <c r="F194" s="3"/>
      <c r="M194" s="22"/>
    </row>
    <row r="195" spans="2:14" ht="36" customHeight="1" thickBot="1" x14ac:dyDescent="0.3">
      <c r="B195" s="1062" t="s">
        <v>229</v>
      </c>
      <c r="C195" s="1062"/>
      <c r="D195" s="1062"/>
      <c r="E195" s="1062"/>
      <c r="F195" s="20"/>
      <c r="G195" s="2"/>
      <c r="H195" s="401" t="s">
        <v>230</v>
      </c>
      <c r="I195" s="2"/>
      <c r="J195" s="500" t="s">
        <v>231</v>
      </c>
      <c r="K195" s="501"/>
      <c r="L195" s="501"/>
      <c r="M195" s="501"/>
      <c r="N195" s="502"/>
    </row>
    <row r="196" spans="2:14" ht="15" x14ac:dyDescent="0.25">
      <c r="B196" s="180" t="s">
        <v>232</v>
      </c>
      <c r="C196" s="181" t="s">
        <v>233</v>
      </c>
      <c r="D196" s="181" t="s">
        <v>234</v>
      </c>
      <c r="E196" s="181" t="s">
        <v>235</v>
      </c>
      <c r="F196" s="182" t="s">
        <v>236</v>
      </c>
      <c r="H196" s="398" t="s">
        <v>237</v>
      </c>
      <c r="J196" s="408" t="s">
        <v>238</v>
      </c>
      <c r="K196" s="402"/>
      <c r="L196" s="402"/>
      <c r="M196" s="403"/>
      <c r="N196" s="404"/>
    </row>
    <row r="197" spans="2:14" ht="13" x14ac:dyDescent="0.25">
      <c r="B197" s="673"/>
      <c r="C197" s="853"/>
      <c r="D197" s="589"/>
      <c r="E197" s="847">
        <f>IF(ISBLANK(C197),0,VLOOKUP(C197,'XIV. Tablas de referencia'!$B$175:$C$191,2,FALSE))</f>
        <v>0</v>
      </c>
      <c r="F197" s="699">
        <f>IF(ISBLANK(B197), 0, VLOOKUP(B197,'XIV. Tablas de referencia'!$B$152:$E$168,4, FALSE))</f>
        <v>0</v>
      </c>
      <c r="H197" s="399" t="s">
        <v>239</v>
      </c>
      <c r="J197" s="409" t="s">
        <v>240</v>
      </c>
      <c r="K197" s="362"/>
      <c r="L197" s="362"/>
      <c r="M197" s="2"/>
      <c r="N197" s="405"/>
    </row>
    <row r="198" spans="2:14" ht="13" x14ac:dyDescent="0.3">
      <c r="B198" s="673"/>
      <c r="C198" s="853"/>
      <c r="D198" s="853"/>
      <c r="E198" s="847">
        <f>IF(ISBLANK(C198),0,VLOOKUP(C198,'XIV. Tablas de referencia'!$B$176:$C$192,2,FALSE))</f>
        <v>0</v>
      </c>
      <c r="F198" s="699">
        <f>IF(ISBLANK(B198), 0, VLOOKUP(B198,'XIV. Tablas de referencia'!$B$152:$E$168,4, FALSE))</f>
        <v>0</v>
      </c>
      <c r="H198" s="399" t="s">
        <v>241</v>
      </c>
      <c r="J198" s="409" t="s">
        <v>242</v>
      </c>
      <c r="K198" s="362"/>
      <c r="L198" s="362"/>
      <c r="M198" s="22"/>
      <c r="N198" s="405"/>
    </row>
    <row r="199" spans="2:14" s="99" customFormat="1" ht="13" x14ac:dyDescent="0.25">
      <c r="B199" s="673"/>
      <c r="C199" s="853"/>
      <c r="D199" s="853"/>
      <c r="E199" s="847">
        <f>IF(ISBLANK(C199),0,VLOOKUP(C199,'XIV. Tablas de referencia'!$B$177:$C$193,2,FALSE))</f>
        <v>0</v>
      </c>
      <c r="F199" s="699">
        <f>IF(ISBLANK(B199), 0, VLOOKUP(B199,'XIV. Tablas de referencia'!$B$152:$E$168,4, FALSE))</f>
        <v>0</v>
      </c>
      <c r="H199" s="399" t="s">
        <v>243</v>
      </c>
      <c r="J199" s="409" t="s">
        <v>244</v>
      </c>
      <c r="K199" s="362"/>
      <c r="L199" s="362"/>
      <c r="M199" s="10"/>
      <c r="N199" s="406"/>
    </row>
    <row r="200" spans="2:14" ht="13.5" thickBot="1" x14ac:dyDescent="0.3">
      <c r="B200" s="673"/>
      <c r="C200" s="700"/>
      <c r="D200" s="853"/>
      <c r="E200" s="683">
        <f>IF(ISBLANK(C200),0,VLOOKUP(C200,'XIV. Tablas de referencia'!$B$178:$C$194,2,FALSE))</f>
        <v>0</v>
      </c>
      <c r="F200" s="687">
        <f>IF(ISBLANK(B200), 0, VLOOKUP(B200,'XIV. Tablas de referencia'!$B$152:$E$168,4, FALSE))</f>
        <v>0</v>
      </c>
      <c r="H200" s="399" t="s">
        <v>245</v>
      </c>
      <c r="J200" s="409" t="s">
        <v>246</v>
      </c>
      <c r="K200" s="362"/>
      <c r="L200" s="362"/>
      <c r="N200" s="405"/>
    </row>
    <row r="201" spans="2:14" ht="15" x14ac:dyDescent="0.25">
      <c r="B201" s="163" t="s">
        <v>232</v>
      </c>
      <c r="C201" s="181" t="s">
        <v>247</v>
      </c>
      <c r="D201" s="181" t="s">
        <v>248</v>
      </c>
      <c r="E201" s="182" t="s">
        <v>249</v>
      </c>
      <c r="F201" s="2"/>
      <c r="G201" s="2"/>
      <c r="H201" s="399" t="s">
        <v>250</v>
      </c>
      <c r="I201" s="2"/>
      <c r="J201" s="409" t="s">
        <v>251</v>
      </c>
      <c r="K201" s="362"/>
      <c r="L201" s="362"/>
      <c r="N201" s="405"/>
    </row>
    <row r="202" spans="2:14" x14ac:dyDescent="0.25">
      <c r="B202" s="561"/>
      <c r="C202" s="589"/>
      <c r="D202" s="854"/>
      <c r="E202" s="590"/>
      <c r="H202" s="399" t="s">
        <v>252</v>
      </c>
      <c r="J202" s="409" t="s">
        <v>253</v>
      </c>
      <c r="K202" s="362"/>
      <c r="L202" s="362"/>
      <c r="N202" s="405"/>
    </row>
    <row r="203" spans="2:14" x14ac:dyDescent="0.25">
      <c r="B203" s="673"/>
      <c r="C203" s="853"/>
      <c r="D203" s="591"/>
      <c r="E203" s="701"/>
      <c r="H203" s="399" t="s">
        <v>254</v>
      </c>
      <c r="J203" s="409" t="s">
        <v>255</v>
      </c>
      <c r="K203" s="362"/>
      <c r="L203" s="362"/>
      <c r="N203" s="405"/>
    </row>
    <row r="204" spans="2:14" x14ac:dyDescent="0.25">
      <c r="B204" s="673"/>
      <c r="C204" s="853"/>
      <c r="D204" s="591"/>
      <c r="E204" s="701"/>
      <c r="H204" s="399" t="s">
        <v>256</v>
      </c>
      <c r="J204" s="409" t="s">
        <v>257</v>
      </c>
      <c r="K204" s="362"/>
      <c r="L204" s="362"/>
      <c r="N204" s="405"/>
    </row>
    <row r="205" spans="2:14" x14ac:dyDescent="0.25">
      <c r="B205" s="673"/>
      <c r="C205" s="853"/>
      <c r="D205" s="591"/>
      <c r="E205" s="701"/>
      <c r="H205" s="399" t="s">
        <v>258</v>
      </c>
      <c r="J205" s="409" t="s">
        <v>259</v>
      </c>
      <c r="K205" s="362"/>
      <c r="L205" s="362"/>
      <c r="N205" s="405"/>
    </row>
    <row r="206" spans="2:14" ht="13" thickBot="1" x14ac:dyDescent="0.3">
      <c r="B206" s="676"/>
      <c r="C206" s="700"/>
      <c r="D206" s="702"/>
      <c r="E206" s="703"/>
      <c r="H206" s="399" t="s">
        <v>260</v>
      </c>
      <c r="J206" s="409" t="s">
        <v>261</v>
      </c>
      <c r="K206" s="362"/>
      <c r="L206" s="362"/>
      <c r="N206" s="405"/>
    </row>
    <row r="207" spans="2:14" ht="13" x14ac:dyDescent="0.3">
      <c r="B207" s="1047"/>
      <c r="C207" s="1047"/>
      <c r="D207" s="1047"/>
      <c r="E207" s="1047"/>
      <c r="F207" s="8"/>
      <c r="G207" s="2"/>
      <c r="H207" s="399" t="s">
        <v>262</v>
      </c>
      <c r="I207" s="2"/>
      <c r="J207" s="409" t="s">
        <v>263</v>
      </c>
      <c r="K207" s="362"/>
      <c r="L207" s="362"/>
      <c r="N207" s="405"/>
    </row>
    <row r="208" spans="2:14" ht="13" x14ac:dyDescent="0.3">
      <c r="B208" s="234"/>
      <c r="C208" s="234"/>
      <c r="D208" s="234"/>
      <c r="E208" s="234"/>
      <c r="F208" s="8"/>
      <c r="G208" s="2"/>
      <c r="H208" s="399" t="s">
        <v>264</v>
      </c>
      <c r="I208" s="2"/>
      <c r="J208" s="409" t="s">
        <v>265</v>
      </c>
      <c r="K208" s="362"/>
      <c r="L208" s="362"/>
      <c r="N208" s="405"/>
    </row>
    <row r="209" spans="2:14" ht="24" customHeight="1" x14ac:dyDescent="0.25">
      <c r="B209" s="179" t="s">
        <v>266</v>
      </c>
      <c r="C209" s="179"/>
      <c r="D209" s="179"/>
      <c r="E209" s="179"/>
      <c r="F209" s="3"/>
      <c r="G209" s="2"/>
      <c r="H209" s="399" t="s">
        <v>267</v>
      </c>
      <c r="I209" s="2"/>
      <c r="J209" s="409" t="s">
        <v>268</v>
      </c>
      <c r="K209" s="362"/>
      <c r="L209" s="362"/>
      <c r="M209" s="53"/>
      <c r="N209" s="407"/>
    </row>
    <row r="210" spans="2:14" s="20" customFormat="1" ht="24" customHeight="1" thickBot="1" x14ac:dyDescent="0.3">
      <c r="B210" s="1062" t="s">
        <v>269</v>
      </c>
      <c r="C210" s="1062"/>
      <c r="D210" s="1062"/>
      <c r="E210" s="1062"/>
      <c r="H210" s="400" t="s">
        <v>270</v>
      </c>
      <c r="J210" s="409" t="s">
        <v>271</v>
      </c>
      <c r="K210" s="362"/>
      <c r="L210" s="362"/>
      <c r="M210" s="10"/>
      <c r="N210" s="405"/>
    </row>
    <row r="211" spans="2:14" ht="12" customHeight="1" thickBot="1" x14ac:dyDescent="0.45">
      <c r="B211" s="60" t="s">
        <v>272</v>
      </c>
      <c r="C211" s="74" t="s">
        <v>233</v>
      </c>
      <c r="D211" s="492" t="s">
        <v>234</v>
      </c>
      <c r="E211" s="74" t="s">
        <v>235</v>
      </c>
      <c r="F211" s="421" t="s">
        <v>249</v>
      </c>
      <c r="J211" s="409" t="s">
        <v>273</v>
      </c>
      <c r="K211" s="362"/>
      <c r="L211" s="362"/>
      <c r="N211" s="405"/>
    </row>
    <row r="212" spans="2:14" ht="12" customHeight="1" thickBot="1" x14ac:dyDescent="0.35">
      <c r="B212" s="592"/>
      <c r="C212" s="593"/>
      <c r="D212" s="594"/>
      <c r="E212" s="595">
        <f>IF(ISBLANK(C212),0,VLOOKUP(C212,'XIV. Tablas de referencia'!$B$175:$C$191,2,FALSE))</f>
        <v>0</v>
      </c>
      <c r="F212" s="598">
        <f>IF(ISBLANK(C212), 0, VLOOKUP(C212,'XIV. Tablas de referencia'!$B$136:$E$150,4, FALSE))</f>
        <v>0</v>
      </c>
      <c r="G212" s="22"/>
      <c r="H212" s="22"/>
      <c r="J212" s="410" t="s">
        <v>274</v>
      </c>
      <c r="K212" s="411"/>
      <c r="L212" s="411"/>
      <c r="M212" s="412"/>
      <c r="N212" s="413"/>
    </row>
    <row r="213" spans="2:14" ht="12" customHeight="1" x14ac:dyDescent="0.25">
      <c r="B213" s="673"/>
      <c r="C213" s="853"/>
      <c r="D213" s="853"/>
      <c r="E213" s="847">
        <f>IF(ISBLANK(C213),0,VLOOKUP(C213,'XIV. Tablas de referencia'!$B$175:$C$191,2,FALSE))</f>
        <v>0</v>
      </c>
      <c r="F213" s="699">
        <f>IF(ISBLANK(C213), 0, VLOOKUP(C213,'XIV. Tablas de referencia'!$B$136:$E$150,4, FALSE))</f>
        <v>0</v>
      </c>
    </row>
    <row r="214" spans="2:14" ht="12" customHeight="1" thickBot="1" x14ac:dyDescent="0.3">
      <c r="B214" s="673"/>
      <c r="C214" s="853"/>
      <c r="D214" s="853"/>
      <c r="E214" s="847">
        <f>IF(ISBLANK(C214),0,VLOOKUP(C214,'XIV. Tablas de referencia'!$B$175:$C$191,2,FALSE))</f>
        <v>0</v>
      </c>
      <c r="F214" s="699">
        <f>IF(ISBLANK(C214), 0, VLOOKUP(C214,'XIV. Tablas de referencia'!$B$136:$E$150,4, FALSE))</f>
        <v>0</v>
      </c>
    </row>
    <row r="215" spans="2:14" ht="12" customHeight="1" thickBot="1" x14ac:dyDescent="0.3">
      <c r="B215" s="596" t="s">
        <v>272</v>
      </c>
      <c r="C215" s="597" t="s">
        <v>275</v>
      </c>
      <c r="D215" s="492" t="s">
        <v>276</v>
      </c>
      <c r="E215" s="597" t="s">
        <v>277</v>
      </c>
      <c r="F215" s="421" t="s">
        <v>249</v>
      </c>
      <c r="J215" s="588"/>
      <c r="K215" s="362"/>
      <c r="L215" s="362"/>
      <c r="N215" s="405"/>
    </row>
    <row r="216" spans="2:14" ht="12" customHeight="1" thickBot="1" x14ac:dyDescent="0.35">
      <c r="B216" s="592"/>
      <c r="C216" s="593"/>
      <c r="D216" s="589"/>
      <c r="E216" s="595">
        <f>IF(ISBLANK(C216),0,VLOOKUP(C216,'XIV. Tablas de referencia'!$B$175:$C$191,2,FALSE))</f>
        <v>0</v>
      </c>
      <c r="F216" s="599">
        <f>IF(ISBLANK(C216), 0, VLOOKUP(C216,'XIV. Tablas de referencia'!$B$136:$E$150,4, FALSE))</f>
        <v>0</v>
      </c>
      <c r="G216" s="22"/>
      <c r="H216" s="22"/>
      <c r="J216" s="588"/>
      <c r="K216" s="362"/>
      <c r="L216" s="362"/>
      <c r="M216" s="412"/>
      <c r="N216" s="413"/>
    </row>
    <row r="217" spans="2:14" ht="15.5" thickBot="1" x14ac:dyDescent="0.3">
      <c r="B217" s="257" t="s">
        <v>272</v>
      </c>
      <c r="C217" s="492" t="s">
        <v>247</v>
      </c>
      <c r="D217" s="492" t="s">
        <v>248</v>
      </c>
      <c r="E217" s="505" t="s">
        <v>249</v>
      </c>
      <c r="G217" s="2"/>
      <c r="H217" s="447"/>
      <c r="I217" s="2"/>
      <c r="J217" s="2"/>
      <c r="K217" s="2"/>
      <c r="L217" s="2"/>
    </row>
    <row r="218" spans="2:14" ht="13" x14ac:dyDescent="0.3">
      <c r="B218" s="561"/>
      <c r="C218" s="589"/>
      <c r="D218" s="591"/>
      <c r="E218" s="590"/>
      <c r="G218" s="22"/>
      <c r="H218" s="503"/>
      <c r="I218" s="22"/>
      <c r="J218" s="22"/>
      <c r="K218" s="22"/>
      <c r="L218" s="22"/>
    </row>
    <row r="219" spans="2:14" x14ac:dyDescent="0.25">
      <c r="B219" s="673"/>
      <c r="C219" s="853"/>
      <c r="D219" s="591"/>
      <c r="E219" s="701"/>
      <c r="H219" s="504"/>
    </row>
    <row r="220" spans="2:14" x14ac:dyDescent="0.25">
      <c r="B220" s="673"/>
      <c r="C220" s="853"/>
      <c r="D220" s="591"/>
      <c r="E220" s="701"/>
      <c r="G220" s="506"/>
      <c r="H220" s="504"/>
    </row>
    <row r="221" spans="2:14" s="22" customFormat="1" ht="13" x14ac:dyDescent="0.3">
      <c r="B221" s="673"/>
      <c r="C221" s="853"/>
      <c r="D221" s="591"/>
      <c r="E221" s="701"/>
      <c r="G221" s="506"/>
      <c r="H221" s="504"/>
      <c r="I221" s="10"/>
      <c r="J221" s="10"/>
      <c r="K221" s="10"/>
      <c r="L221" s="10"/>
      <c r="M221" s="10"/>
    </row>
    <row r="222" spans="2:14" ht="13" thickBot="1" x14ac:dyDescent="0.3">
      <c r="B222" s="676"/>
      <c r="C222" s="700"/>
      <c r="D222" s="702"/>
      <c r="E222" s="703"/>
      <c r="G222" s="506"/>
      <c r="H222" s="504"/>
    </row>
    <row r="223" spans="2:14" ht="36" customHeight="1" x14ac:dyDescent="0.3">
      <c r="B223" s="1048" t="s">
        <v>278</v>
      </c>
      <c r="C223" s="1048"/>
      <c r="D223" s="1048"/>
      <c r="E223" s="1048"/>
      <c r="F223" s="8"/>
      <c r="H223" s="503"/>
    </row>
    <row r="224" spans="2:14" ht="13" x14ac:dyDescent="0.3">
      <c r="C224" s="2"/>
      <c r="D224" s="2"/>
      <c r="E224" s="2"/>
      <c r="F224" s="8"/>
      <c r="H224" s="504"/>
    </row>
    <row r="225" spans="1:60" ht="13" x14ac:dyDescent="0.3">
      <c r="B225" s="179" t="s">
        <v>279</v>
      </c>
      <c r="C225" s="13"/>
      <c r="D225" s="13"/>
      <c r="E225" s="13"/>
      <c r="F225" s="8"/>
      <c r="H225" s="504"/>
    </row>
    <row r="226" spans="1:60" ht="31" customHeight="1" x14ac:dyDescent="0.3">
      <c r="B226" s="1049" t="s">
        <v>280</v>
      </c>
      <c r="C226" s="1049"/>
      <c r="D226" s="1049"/>
      <c r="E226" s="1050"/>
      <c r="F226" s="184"/>
      <c r="H226" s="504"/>
    </row>
    <row r="227" spans="1:60" s="49" customFormat="1" ht="16" x14ac:dyDescent="0.4">
      <c r="A227" s="2"/>
      <c r="B227" s="855" t="s">
        <v>281</v>
      </c>
      <c r="C227" s="855" t="s">
        <v>282</v>
      </c>
      <c r="D227" s="855" t="s">
        <v>283</v>
      </c>
      <c r="E227" s="2"/>
      <c r="F227" s="3"/>
      <c r="G227" s="10"/>
      <c r="H227" s="504"/>
      <c r="I227" s="10"/>
      <c r="J227" s="10"/>
      <c r="K227" s="10"/>
      <c r="L227" s="10"/>
      <c r="M227" s="10"/>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s="49" customFormat="1" x14ac:dyDescent="0.25">
      <c r="A228" s="2"/>
      <c r="B228" s="856" t="s">
        <v>284</v>
      </c>
      <c r="C228" s="857"/>
      <c r="D228" s="858"/>
      <c r="E228" s="2"/>
      <c r="F228" s="3"/>
      <c r="G228" s="359"/>
      <c r="H228" s="504"/>
      <c r="I228" s="10"/>
      <c r="J228" s="10"/>
      <c r="K228" s="10"/>
      <c r="L228" s="10"/>
      <c r="M228" s="10"/>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ht="25" customHeight="1" x14ac:dyDescent="0.3">
      <c r="B229" s="1047" t="s">
        <v>285</v>
      </c>
      <c r="C229" s="1047"/>
      <c r="D229" s="1047"/>
      <c r="E229" s="1047"/>
      <c r="F229" s="3"/>
      <c r="H229" s="504"/>
    </row>
    <row r="230" spans="1:60" ht="40" customHeight="1" x14ac:dyDescent="0.25">
      <c r="C230" s="2"/>
      <c r="D230" s="2"/>
      <c r="E230" s="2"/>
      <c r="F230" s="3"/>
      <c r="H230" s="504"/>
    </row>
    <row r="231" spans="1:60" s="22" customFormat="1" ht="13.5" thickBot="1" x14ac:dyDescent="0.35">
      <c r="B231" s="2"/>
      <c r="C231" s="10"/>
      <c r="D231" s="10"/>
      <c r="E231" s="10"/>
      <c r="F231" s="10"/>
      <c r="G231" s="10"/>
      <c r="H231" s="504"/>
      <c r="I231" s="10"/>
      <c r="J231" s="10"/>
      <c r="K231" s="10"/>
      <c r="L231" s="10"/>
      <c r="M231" s="10"/>
    </row>
    <row r="232" spans="1:60" ht="13" x14ac:dyDescent="0.25">
      <c r="B232" s="1051" t="s">
        <v>175</v>
      </c>
      <c r="C232" s="1052"/>
      <c r="D232" s="1052"/>
      <c r="E232" s="1053"/>
      <c r="F232" s="5"/>
      <c r="H232" s="503"/>
    </row>
    <row r="233" spans="1:60" x14ac:dyDescent="0.25">
      <c r="B233" s="1054"/>
      <c r="C233" s="1055"/>
      <c r="D233" s="1055"/>
      <c r="E233" s="1056"/>
      <c r="F233" s="5"/>
      <c r="H233" s="504"/>
    </row>
    <row r="234" spans="1:60" x14ac:dyDescent="0.25">
      <c r="B234" s="1054"/>
      <c r="C234" s="1055"/>
      <c r="D234" s="1055"/>
      <c r="E234" s="1056"/>
      <c r="F234" s="5"/>
    </row>
    <row r="235" spans="1:60" x14ac:dyDescent="0.25">
      <c r="B235" s="1054"/>
      <c r="C235" s="1055"/>
      <c r="D235" s="1055"/>
      <c r="E235" s="1056"/>
      <c r="F235" s="5"/>
    </row>
    <row r="236" spans="1:60" x14ac:dyDescent="0.25">
      <c r="B236" s="1054"/>
      <c r="C236" s="1055"/>
      <c r="D236" s="1055"/>
      <c r="E236" s="1056"/>
      <c r="F236" s="5"/>
    </row>
    <row r="237" spans="1:60" x14ac:dyDescent="0.25">
      <c r="B237" s="1054"/>
      <c r="C237" s="1055"/>
      <c r="D237" s="1055"/>
      <c r="E237" s="1056"/>
      <c r="F237" s="5"/>
    </row>
    <row r="238" spans="1:60" x14ac:dyDescent="0.25">
      <c r="B238" s="1054"/>
      <c r="C238" s="1055"/>
      <c r="D238" s="1055"/>
      <c r="E238" s="1056"/>
      <c r="F238" s="5"/>
    </row>
    <row r="239" spans="1:60" x14ac:dyDescent="0.25">
      <c r="B239" s="1054"/>
      <c r="C239" s="1055"/>
      <c r="D239" s="1055"/>
      <c r="E239" s="1056"/>
      <c r="F239" s="5"/>
    </row>
    <row r="240" spans="1:60" x14ac:dyDescent="0.25">
      <c r="B240" s="1054"/>
      <c r="C240" s="1055"/>
      <c r="D240" s="1055"/>
      <c r="E240" s="1056"/>
      <c r="F240" s="5"/>
    </row>
    <row r="241" spans="2:12" x14ac:dyDescent="0.25">
      <c r="B241" s="1054"/>
      <c r="C241" s="1055"/>
      <c r="D241" s="1055"/>
      <c r="E241" s="1056"/>
      <c r="F241" s="5"/>
    </row>
    <row r="242" spans="2:12" x14ac:dyDescent="0.25">
      <c r="B242" s="1054"/>
      <c r="C242" s="1055"/>
      <c r="D242" s="1055"/>
      <c r="E242" s="1056"/>
      <c r="F242" s="5"/>
    </row>
    <row r="243" spans="2:12" x14ac:dyDescent="0.25">
      <c r="B243" s="1054"/>
      <c r="C243" s="1055"/>
      <c r="D243" s="1055"/>
      <c r="E243" s="1056"/>
      <c r="F243" s="5"/>
    </row>
    <row r="244" spans="2:12" x14ac:dyDescent="0.25">
      <c r="B244" s="1054"/>
      <c r="C244" s="1055"/>
      <c r="D244" s="1055"/>
      <c r="E244" s="1056"/>
      <c r="F244" s="5"/>
    </row>
    <row r="245" spans="2:12" ht="13" thickBot="1" x14ac:dyDescent="0.3">
      <c r="B245" s="1057"/>
      <c r="C245" s="1058"/>
      <c r="D245" s="1058"/>
      <c r="E245" s="1059"/>
      <c r="F245" s="5"/>
      <c r="G245" s="2"/>
      <c r="H245" s="2"/>
      <c r="I245" s="2"/>
    </row>
    <row r="246" spans="2:12" x14ac:dyDescent="0.25">
      <c r="B246" s="5"/>
      <c r="C246" s="5"/>
      <c r="D246" s="5"/>
      <c r="E246" s="5"/>
      <c r="F246" s="5"/>
      <c r="G246" s="2"/>
      <c r="H246" s="2"/>
      <c r="I246" s="2"/>
    </row>
    <row r="247" spans="2:12" x14ac:dyDescent="0.25">
      <c r="B247" s="5"/>
      <c r="C247" s="5"/>
      <c r="D247" s="5"/>
      <c r="E247" s="5"/>
      <c r="F247" s="5"/>
      <c r="G247" s="2"/>
      <c r="H247" s="2"/>
      <c r="I247" s="2"/>
    </row>
    <row r="248" spans="2:12" x14ac:dyDescent="0.25">
      <c r="B248" s="5"/>
      <c r="C248" s="5"/>
      <c r="D248" s="5"/>
      <c r="E248" s="5"/>
      <c r="F248" s="5"/>
      <c r="G248" s="2"/>
      <c r="H248" s="2"/>
      <c r="I248" s="2"/>
    </row>
    <row r="249" spans="2:12" x14ac:dyDescent="0.25">
      <c r="B249" s="5"/>
      <c r="C249" s="5"/>
      <c r="D249" s="5"/>
      <c r="E249" s="5"/>
      <c r="F249" s="5"/>
      <c r="G249" s="2"/>
      <c r="H249" s="2"/>
      <c r="I249" s="2"/>
      <c r="J249" s="2"/>
      <c r="K249" s="2"/>
      <c r="L249" s="2"/>
    </row>
    <row r="250" spans="2:12" ht="12" customHeight="1" x14ac:dyDescent="0.25">
      <c r="B250" s="5"/>
      <c r="C250" s="5"/>
      <c r="D250" s="5"/>
      <c r="E250" s="5"/>
      <c r="F250" s="5"/>
      <c r="G250" s="2"/>
      <c r="H250" s="2"/>
      <c r="I250" s="2"/>
      <c r="J250" s="2"/>
      <c r="K250" s="2"/>
      <c r="L250" s="2"/>
    </row>
    <row r="251" spans="2:12" ht="12" customHeight="1" x14ac:dyDescent="0.25">
      <c r="B251" s="5"/>
      <c r="C251" s="5"/>
      <c r="D251" s="5"/>
      <c r="E251" s="5"/>
      <c r="F251" s="5"/>
      <c r="G251" s="2"/>
      <c r="H251" s="2"/>
      <c r="I251" s="2"/>
      <c r="J251" s="2"/>
      <c r="K251" s="2"/>
      <c r="L251" s="2"/>
    </row>
    <row r="252" spans="2:12" ht="12" customHeight="1" x14ac:dyDescent="0.25">
      <c r="B252" s="5"/>
      <c r="C252" s="5"/>
      <c r="D252" s="5"/>
      <c r="E252" s="5"/>
      <c r="F252" s="5"/>
      <c r="G252" s="2"/>
      <c r="H252" s="2"/>
      <c r="I252" s="2"/>
      <c r="J252" s="2"/>
      <c r="K252" s="2"/>
      <c r="L252" s="2"/>
    </row>
    <row r="253" spans="2:12" ht="12" customHeight="1" x14ac:dyDescent="0.25">
      <c r="B253" s="5"/>
      <c r="C253" s="5"/>
      <c r="D253" s="5"/>
      <c r="E253" s="5"/>
      <c r="F253" s="5"/>
      <c r="G253" s="2"/>
      <c r="H253" s="2"/>
      <c r="I253" s="2"/>
      <c r="J253" s="2"/>
      <c r="K253" s="2"/>
      <c r="L253" s="2"/>
    </row>
    <row r="254" spans="2:12" ht="12" customHeight="1" x14ac:dyDescent="0.25">
      <c r="B254" s="5"/>
      <c r="C254" s="5"/>
      <c r="D254" s="5"/>
      <c r="E254" s="5"/>
      <c r="F254" s="5"/>
      <c r="G254" s="2"/>
      <c r="H254" s="2"/>
      <c r="I254" s="2"/>
      <c r="J254" s="2"/>
      <c r="K254" s="2"/>
      <c r="L254" s="2"/>
    </row>
    <row r="255" spans="2:12" ht="12" customHeight="1" x14ac:dyDescent="0.25">
      <c r="B255" s="5"/>
      <c r="C255" s="5"/>
      <c r="D255" s="5"/>
      <c r="E255" s="5"/>
      <c r="F255" s="5"/>
      <c r="G255" s="2"/>
      <c r="H255" s="2"/>
      <c r="I255" s="2"/>
      <c r="J255" s="2"/>
      <c r="K255" s="2"/>
      <c r="L255" s="2"/>
    </row>
    <row r="256" spans="2:12" ht="12" customHeight="1" x14ac:dyDescent="0.25">
      <c r="B256" s="5"/>
      <c r="C256" s="5"/>
      <c r="D256" s="5"/>
      <c r="E256" s="5"/>
      <c r="F256" s="5"/>
      <c r="G256" s="2"/>
      <c r="H256" s="2"/>
      <c r="I256" s="2"/>
      <c r="J256" s="2"/>
      <c r="K256" s="2"/>
      <c r="L256" s="2"/>
    </row>
    <row r="257" spans="2:12" ht="12" customHeight="1" x14ac:dyDescent="0.25">
      <c r="B257" s="5"/>
      <c r="C257" s="5"/>
      <c r="D257" s="5"/>
      <c r="E257" s="5"/>
      <c r="F257" s="5"/>
      <c r="G257" s="2"/>
      <c r="H257" s="2"/>
      <c r="I257" s="2"/>
      <c r="J257" s="2"/>
      <c r="K257" s="2"/>
      <c r="L257" s="2"/>
    </row>
    <row r="258" spans="2:12" ht="12" customHeight="1" x14ac:dyDescent="0.25">
      <c r="B258" s="5"/>
      <c r="C258" s="5"/>
      <c r="D258" s="5"/>
      <c r="E258" s="5"/>
      <c r="F258" s="5"/>
      <c r="G258" s="2"/>
      <c r="H258" s="2"/>
      <c r="I258" s="2"/>
      <c r="J258" s="2"/>
      <c r="K258" s="2"/>
      <c r="L258" s="2"/>
    </row>
    <row r="259" spans="2:12" ht="12" customHeight="1" x14ac:dyDescent="0.25">
      <c r="C259" s="2"/>
      <c r="D259" s="2"/>
      <c r="E259" s="2"/>
      <c r="F259" s="2"/>
      <c r="G259" s="2"/>
      <c r="H259" s="2"/>
      <c r="I259" s="2"/>
      <c r="J259" s="2"/>
      <c r="K259" s="2"/>
      <c r="L259" s="2"/>
    </row>
    <row r="260" spans="2:12" ht="12" customHeight="1" x14ac:dyDescent="0.25">
      <c r="C260" s="2"/>
      <c r="D260" s="2"/>
      <c r="E260" s="2"/>
      <c r="F260" s="2"/>
      <c r="G260" s="2"/>
      <c r="H260" s="2"/>
      <c r="I260" s="2"/>
      <c r="J260" s="2"/>
      <c r="K260" s="2"/>
      <c r="L260" s="2"/>
    </row>
    <row r="261" spans="2:12" ht="12" customHeight="1" x14ac:dyDescent="0.25">
      <c r="C261" s="2"/>
      <c r="D261" s="2"/>
      <c r="E261" s="2"/>
      <c r="F261" s="2"/>
      <c r="G261" s="2"/>
      <c r="H261" s="2"/>
      <c r="I261" s="2"/>
      <c r="J261" s="2"/>
      <c r="K261" s="2"/>
      <c r="L261" s="2"/>
    </row>
    <row r="262" spans="2:12" ht="12" customHeight="1" x14ac:dyDescent="0.25">
      <c r="C262" s="2"/>
      <c r="D262" s="2"/>
      <c r="E262" s="2"/>
      <c r="F262" s="2"/>
      <c r="G262" s="2"/>
      <c r="H262" s="2"/>
      <c r="I262" s="2"/>
      <c r="J262" s="2"/>
      <c r="K262" s="2"/>
      <c r="L262" s="2"/>
    </row>
    <row r="263" spans="2:12" ht="12" customHeight="1" x14ac:dyDescent="0.25">
      <c r="C263" s="2"/>
      <c r="D263" s="2"/>
      <c r="E263" s="2"/>
      <c r="F263" s="2"/>
      <c r="G263" s="2"/>
      <c r="H263" s="2"/>
      <c r="I263" s="2"/>
      <c r="J263" s="2"/>
      <c r="K263" s="2"/>
      <c r="L263" s="2"/>
    </row>
    <row r="264" spans="2:12" ht="12" customHeight="1" x14ac:dyDescent="0.25">
      <c r="C264" s="2"/>
      <c r="D264" s="2"/>
      <c r="E264" s="2"/>
      <c r="F264" s="2"/>
      <c r="G264" s="2"/>
      <c r="H264" s="2"/>
      <c r="I264" s="2"/>
      <c r="J264" s="2"/>
      <c r="K264" s="2"/>
      <c r="L264" s="2"/>
    </row>
    <row r="265" spans="2:12" ht="12" customHeight="1" x14ac:dyDescent="0.25">
      <c r="C265" s="2"/>
      <c r="D265" s="2"/>
      <c r="E265" s="2"/>
      <c r="F265" s="2"/>
      <c r="G265" s="2"/>
      <c r="H265" s="2"/>
      <c r="I265" s="2"/>
      <c r="J265" s="2"/>
      <c r="K265" s="2"/>
      <c r="L265" s="2"/>
    </row>
    <row r="266" spans="2:12" x14ac:dyDescent="0.25">
      <c r="C266" s="2"/>
      <c r="D266" s="2"/>
      <c r="E266" s="2"/>
      <c r="F266" s="2"/>
      <c r="G266" s="2"/>
      <c r="H266" s="2"/>
      <c r="I266" s="2"/>
      <c r="J266" s="2"/>
      <c r="K266" s="2"/>
      <c r="L266" s="2"/>
    </row>
    <row r="267" spans="2:12" x14ac:dyDescent="0.25">
      <c r="C267" s="2"/>
      <c r="D267" s="2"/>
      <c r="E267" s="2"/>
      <c r="F267" s="2"/>
      <c r="G267" s="2"/>
      <c r="H267" s="2"/>
      <c r="I267" s="2"/>
    </row>
    <row r="268" spans="2:12" x14ac:dyDescent="0.25">
      <c r="C268" s="2"/>
      <c r="D268" s="2"/>
      <c r="E268" s="2"/>
      <c r="F268" s="2"/>
      <c r="G268" s="2"/>
      <c r="H268" s="2"/>
      <c r="I268" s="2"/>
    </row>
    <row r="269" spans="2:12" x14ac:dyDescent="0.25">
      <c r="C269" s="2"/>
      <c r="D269" s="2"/>
      <c r="E269" s="2"/>
      <c r="F269" s="2"/>
      <c r="G269" s="2"/>
      <c r="H269" s="2"/>
      <c r="I269" s="2"/>
    </row>
    <row r="270" spans="2:12" x14ac:dyDescent="0.25">
      <c r="C270" s="2"/>
      <c r="D270" s="2"/>
      <c r="E270" s="2"/>
      <c r="F270" s="2"/>
      <c r="G270" s="2"/>
      <c r="H270" s="2"/>
      <c r="I270" s="2"/>
    </row>
    <row r="271" spans="2:12" x14ac:dyDescent="0.25">
      <c r="C271" s="2"/>
      <c r="D271" s="2"/>
      <c r="E271" s="2"/>
      <c r="F271" s="2"/>
      <c r="G271" s="2"/>
      <c r="H271" s="2"/>
      <c r="I271" s="2"/>
    </row>
    <row r="272" spans="2:12" x14ac:dyDescent="0.25">
      <c r="C272" s="2"/>
      <c r="D272" s="2"/>
      <c r="E272" s="2"/>
      <c r="F272" s="2"/>
      <c r="G272" s="2"/>
      <c r="H272" s="2"/>
      <c r="I272" s="2"/>
    </row>
    <row r="273" spans="3:9" x14ac:dyDescent="0.25">
      <c r="C273" s="2"/>
      <c r="D273" s="2"/>
      <c r="E273" s="2"/>
      <c r="F273" s="2"/>
      <c r="G273" s="2"/>
      <c r="H273" s="2"/>
      <c r="I273" s="2"/>
    </row>
    <row r="274" spans="3:9" x14ac:dyDescent="0.25">
      <c r="C274" s="2"/>
      <c r="D274" s="2"/>
      <c r="E274" s="2"/>
      <c r="F274" s="2"/>
      <c r="G274" s="2"/>
      <c r="H274" s="2"/>
      <c r="I274" s="2"/>
    </row>
    <row r="275" spans="3:9" x14ac:dyDescent="0.25">
      <c r="C275" s="2"/>
      <c r="D275" s="2"/>
      <c r="E275" s="2"/>
      <c r="F275" s="2"/>
      <c r="G275" s="2"/>
      <c r="H275" s="2"/>
      <c r="I275" s="2"/>
    </row>
    <row r="276" spans="3:9" x14ac:dyDescent="0.25">
      <c r="C276" s="2"/>
      <c r="D276" s="2"/>
      <c r="E276" s="2"/>
      <c r="F276" s="2"/>
      <c r="G276" s="2"/>
      <c r="H276" s="2"/>
      <c r="I276" s="2"/>
    </row>
    <row r="277" spans="3:9" x14ac:dyDescent="0.25">
      <c r="C277" s="2"/>
      <c r="D277" s="2"/>
      <c r="E277" s="2"/>
      <c r="F277" s="2"/>
      <c r="G277" s="2"/>
      <c r="H277" s="2"/>
      <c r="I277" s="2"/>
    </row>
  </sheetData>
  <sheetProtection algorithmName="SHA-512" hashValue="viQbzfHmFqv6aSnkbHJ61uHQL08FzAkT6++xwlAdH4b3rc7M57QfcoA5EfV6ate5vpz+KqFJtke6rzS7vrX6OA==" saltValue="Pf7FEso+bqHOcIDO0VxXjQ==" spinCount="100000" sheet="1" objects="1" scenarios="1"/>
  <mergeCells count="42">
    <mergeCell ref="F100:I110"/>
    <mergeCell ref="F113:I124"/>
    <mergeCell ref="B29:G29"/>
    <mergeCell ref="I30:L42"/>
    <mergeCell ref="B48:E48"/>
    <mergeCell ref="B70:E73"/>
    <mergeCell ref="B50:E50"/>
    <mergeCell ref="B232:E245"/>
    <mergeCell ref="C6:D6"/>
    <mergeCell ref="B151:D151"/>
    <mergeCell ref="B165:D165"/>
    <mergeCell ref="B167:E167"/>
    <mergeCell ref="B185:E189"/>
    <mergeCell ref="B195:E195"/>
    <mergeCell ref="B210:E210"/>
    <mergeCell ref="B92:E96"/>
    <mergeCell ref="B99:D99"/>
    <mergeCell ref="B113:C113"/>
    <mergeCell ref="B127:E127"/>
    <mergeCell ref="B45:G45"/>
    <mergeCell ref="B44:G44"/>
    <mergeCell ref="E128:G128"/>
    <mergeCell ref="B76:H76"/>
    <mergeCell ref="F129:G129"/>
    <mergeCell ref="B229:E229"/>
    <mergeCell ref="B207:E207"/>
    <mergeCell ref="B223:E223"/>
    <mergeCell ref="B226:E226"/>
    <mergeCell ref="M141:N141"/>
    <mergeCell ref="M142:N142"/>
    <mergeCell ref="F138:G138"/>
    <mergeCell ref="F139:G139"/>
    <mergeCell ref="F130:G130"/>
    <mergeCell ref="F131:G131"/>
    <mergeCell ref="F132:G132"/>
    <mergeCell ref="F133:G133"/>
    <mergeCell ref="F134:G134"/>
    <mergeCell ref="F135:G135"/>
    <mergeCell ref="F136:G136"/>
    <mergeCell ref="F137:G137"/>
    <mergeCell ref="F140:G140"/>
    <mergeCell ref="F141:G141"/>
  </mergeCells>
  <phoneticPr fontId="42" type="noConversion"/>
  <dataValidations xWindow="557" yWindow="688" count="18">
    <dataValidation type="list" allowBlank="1" showInputMessage="1" showErrorMessage="1" promptTitle="Temp. anual " prompt="Seleccione la temperatura más cercana en °C" sqref="C20" xr:uid="{00000000-0002-0000-0200-000000000000}">
      <formula1>"&lt;10,11,12,13,14,15,16,17,18,19,20,21,22,23,24,25,26,27,&gt;28"</formula1>
    </dataValidation>
    <dataValidation type="decimal" allowBlank="1" showErrorMessage="1" error="Enter number of days to the nearest decimal" sqref="F31:F42" xr:uid="{00000000-0002-0000-0200-000001000000}">
      <formula1>0</formula1>
      <formula2>E31</formula2>
    </dataValidation>
    <dataValidation allowBlank="1" sqref="E31:E42 G31:G42" xr:uid="{00000000-0002-0000-0200-000002000000}"/>
    <dataValidation showInputMessage="1" showErrorMessage="1" promptTitle="ID de Proyecto en la Reserva" prompt="ID del proyecto en el formato &quot;CAR###&quot;" sqref="C23" xr:uid="{00000000-0002-0000-0200-000003000000}"/>
    <dataValidation type="list" allowBlank="1" showInputMessage="1" showErrorMessage="1" sqref="B129:B130" xr:uid="{00000000-0002-0000-0200-000005000000}">
      <formula1>$E$130:$E$132</formula1>
    </dataValidation>
    <dataValidation type="list" showInputMessage="1" showErrorMessage="1" sqref="C146:C147" xr:uid="{00000000-0002-0000-0200-000006000000}">
      <formula1>$R$144:$R$145</formula1>
    </dataValidation>
    <dataValidation type="decimal" allowBlank="1" showInputMessage="1" showErrorMessage="1" error="Must enter fraction in decimal format!" prompt="Input as a decimal (0-1)." sqref="N175:O176" xr:uid="{00000000-0002-0000-0200-000007000000}">
      <formula1>0</formula1>
      <formula2>1</formula2>
    </dataValidation>
    <dataValidation type="decimal" allowBlank="1" showInputMessage="1" showErrorMessage="1" error="Must enter fraction in decimal format!" prompt="Input as decimal (0-1)" sqref="M167:M169 N179:O190 G184:L187 C184:F184" xr:uid="{00000000-0002-0000-0200-000008000000}">
      <formula1>0</formula1>
      <formula2>1</formula2>
    </dataValidation>
    <dataValidation type="list" allowBlank="1" showInputMessage="1" showErrorMessage="1" sqref="E146:G147" xr:uid="{00000000-0002-0000-0200-000009000000}">
      <formula1>$B$78:$B$89</formula1>
    </dataValidation>
    <dataValidation type="list" allowBlank="1" showInputMessage="1" showErrorMessage="1" sqref="C129:C139" xr:uid="{00000000-0002-0000-0200-00000A000000}">
      <formula1>$F$130:$F$141</formula1>
    </dataValidation>
    <dataValidation type="decimal" allowBlank="1" showInputMessage="1" showErrorMessage="1" error="Must enter fraction in decimal format!" prompt="Ingrese el porcentaje en decimal (0-1)." sqref="C169:L170" xr:uid="{00000000-0002-0000-0200-00000B000000}">
      <formula1>0</formula1>
      <formula2>1</formula2>
    </dataValidation>
    <dataValidation type="decimal" allowBlank="1" showInputMessage="1" showErrorMessage="1" error="Must enter fraction in decimal format!" prompt="Ingrese el porcentaje en decimal (0-1)" sqref="C173:L183" xr:uid="{00000000-0002-0000-0200-00000C000000}">
      <formula1>0</formula1>
      <formula2>1</formula2>
    </dataValidation>
    <dataValidation type="list" allowBlank="1" showInputMessage="1" showErrorMessage="1" sqref="B197:B200" xr:uid="{00000000-0002-0000-0200-00000D000000}">
      <formula1>$J$196:$J$212</formula1>
    </dataValidation>
    <dataValidation type="list" allowBlank="1" showInputMessage="1" showErrorMessage="1" sqref="C197:C200 C212:C214" xr:uid="{00000000-0002-0000-0200-00000E000000}">
      <formula1>$H$196:$H$204</formula1>
    </dataValidation>
    <dataValidation type="list" allowBlank="1" showInputMessage="1" showErrorMessage="1" sqref="C216" xr:uid="{00000000-0002-0000-0200-00000F000000}">
      <formula1>$H$209</formula1>
    </dataValidation>
    <dataValidation type="whole" allowBlank="1" showInputMessage="1" showErrorMessage="1" error="Enter a 0 or a 1 !" prompt="Introduzca 1 si reporta reducción de emisiones para este mes, introduzca 0 de caso contrario_x000a_" sqref="D31:D42" xr:uid="{00000000-0002-0000-0200-000010000000}">
      <formula1>0</formula1>
      <formula2>1</formula2>
    </dataValidation>
    <dataValidation type="list" allowBlank="1" showInputMessage="1" showErrorMessage="1" prompt="Seleccione de la lista " sqref="C16" xr:uid="{00000000-0002-0000-0200-000012000000}">
      <formula1>$Q$26:$Q$55</formula1>
    </dataValidation>
    <dataValidation type="list" allowBlank="1" showInputMessage="1" showErrorMessage="1" sqref="C52:C66" xr:uid="{00000000-0002-0000-0200-000011000000}">
      <formula1>$G$51:$G$66</formula1>
    </dataValidation>
  </dataValidations>
  <pageMargins left="0.75" right="0.75" top="1" bottom="1" header="0.5" footer="0.5"/>
  <pageSetup paperSize="9" scale="24" orientation="portrait" horizontalDpi="4294967292" verticalDpi="4294967292" r:id="rId1"/>
  <colBreaks count="1" manualBreakCount="1">
    <brk id="14"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269"/>
  <sheetViews>
    <sheetView showGridLines="0" topLeftCell="A12" zoomScale="80" zoomScaleNormal="80" zoomScalePageLayoutView="125" workbookViewId="0">
      <selection activeCell="B66" sqref="B66:C66"/>
    </sheetView>
  </sheetViews>
  <sheetFormatPr defaultColWidth="8.83203125" defaultRowHeight="12.5" x14ac:dyDescent="0.25"/>
  <cols>
    <col min="1" max="1" width="6.5" style="2" customWidth="1"/>
    <col min="2" max="2" width="26" style="2" customWidth="1"/>
    <col min="3" max="3" width="31.75" style="2" customWidth="1"/>
    <col min="4" max="4" width="20" style="2" customWidth="1"/>
    <col min="5" max="5" width="24.08203125" style="2" customWidth="1"/>
    <col min="6" max="7" width="20" style="2" customWidth="1"/>
    <col min="8" max="8" width="15.83203125" style="2" customWidth="1"/>
    <col min="9" max="9" width="23" style="2" customWidth="1"/>
    <col min="10" max="10" width="15.08203125" style="2" customWidth="1"/>
    <col min="11" max="11" width="9.08203125" style="2" customWidth="1"/>
    <col min="12" max="14" width="14.83203125" style="2" customWidth="1"/>
    <col min="15" max="16384" width="8.83203125" style="2"/>
  </cols>
  <sheetData>
    <row r="1" spans="2:14" ht="21" customHeight="1" x14ac:dyDescent="0.4">
      <c r="B1" s="6" t="s">
        <v>286</v>
      </c>
    </row>
    <row r="2" spans="2:14" ht="13" x14ac:dyDescent="0.3">
      <c r="B2" s="130"/>
    </row>
    <row r="3" spans="2:14" ht="21" customHeight="1" x14ac:dyDescent="0.3">
      <c r="B3" s="9" t="s">
        <v>45</v>
      </c>
      <c r="J3" s="136"/>
      <c r="K3" s="136"/>
      <c r="L3" s="136"/>
      <c r="M3" s="136"/>
      <c r="N3" s="136"/>
    </row>
    <row r="4" spans="2:14" ht="13" x14ac:dyDescent="0.3">
      <c r="B4" s="645" t="s">
        <v>77</v>
      </c>
      <c r="C4" s="646" t="s">
        <v>287</v>
      </c>
      <c r="D4" s="647"/>
      <c r="J4" s="136"/>
      <c r="K4" s="136"/>
      <c r="L4" s="136"/>
      <c r="M4" s="136"/>
      <c r="N4" s="136"/>
    </row>
    <row r="5" spans="2:14" ht="13" x14ac:dyDescent="0.3">
      <c r="B5" s="648" t="s">
        <v>46</v>
      </c>
      <c r="C5" s="821" t="s">
        <v>47</v>
      </c>
      <c r="D5" s="704"/>
      <c r="J5" s="136"/>
      <c r="K5" s="136"/>
      <c r="L5" s="136"/>
      <c r="M5" s="136"/>
      <c r="N5" s="136"/>
    </row>
    <row r="6" spans="2:14" ht="15" customHeight="1" x14ac:dyDescent="0.3">
      <c r="B6" s="650" t="s">
        <v>79</v>
      </c>
      <c r="C6" s="651" t="s">
        <v>80</v>
      </c>
      <c r="D6" s="652"/>
      <c r="J6" s="136"/>
      <c r="K6" s="136"/>
      <c r="L6" s="136"/>
      <c r="M6" s="136"/>
      <c r="N6" s="136"/>
    </row>
    <row r="7" spans="2:14" ht="13" x14ac:dyDescent="0.3">
      <c r="B7" s="649" t="s">
        <v>48</v>
      </c>
      <c r="C7" s="1028" t="s">
        <v>49</v>
      </c>
      <c r="D7" s="1029"/>
      <c r="J7" s="136"/>
      <c r="K7" s="136"/>
      <c r="L7" s="136"/>
      <c r="M7" s="136"/>
      <c r="N7" s="136"/>
    </row>
    <row r="8" spans="2:14" ht="13" x14ac:dyDescent="0.3">
      <c r="B8" s="839" t="s">
        <v>83</v>
      </c>
      <c r="C8" s="656" t="s">
        <v>288</v>
      </c>
      <c r="D8" s="657"/>
      <c r="F8" s="10"/>
      <c r="G8" s="10"/>
      <c r="H8" s="10"/>
      <c r="I8" s="10"/>
      <c r="J8" s="10"/>
      <c r="K8" s="10"/>
      <c r="L8" s="10"/>
      <c r="M8" s="10"/>
    </row>
    <row r="9" spans="2:14" x14ac:dyDescent="0.25">
      <c r="C9" s="11"/>
      <c r="D9" s="18"/>
      <c r="J9" s="136"/>
      <c r="K9" s="136"/>
      <c r="L9" s="136"/>
      <c r="M9" s="136"/>
      <c r="N9" s="136"/>
    </row>
    <row r="10" spans="2:14" s="185" customFormat="1" ht="15.5" x14ac:dyDescent="0.35">
      <c r="B10" s="186" t="s">
        <v>289</v>
      </c>
      <c r="C10" s="187"/>
      <c r="D10" s="187"/>
      <c r="E10" s="188"/>
      <c r="H10" s="188"/>
      <c r="I10" s="188"/>
      <c r="J10" s="189"/>
      <c r="K10" s="189"/>
      <c r="L10" s="189"/>
      <c r="M10" s="189"/>
      <c r="N10" s="189"/>
    </row>
    <row r="11" spans="2:14" ht="33" customHeight="1" x14ac:dyDescent="0.25">
      <c r="B11" s="1112" t="s">
        <v>290</v>
      </c>
      <c r="C11" s="1112"/>
      <c r="D11" s="1112"/>
      <c r="E11" s="1112"/>
      <c r="F11" s="1112"/>
      <c r="G11" s="1112"/>
      <c r="H11" s="1112"/>
      <c r="I11" s="1112"/>
      <c r="J11" s="136"/>
      <c r="K11" s="136"/>
      <c r="L11" s="136"/>
      <c r="M11" s="136"/>
      <c r="N11" s="136"/>
    </row>
    <row r="12" spans="2:14" ht="14" x14ac:dyDescent="0.25">
      <c r="B12" s="190" t="s">
        <v>291</v>
      </c>
      <c r="C12" s="191"/>
      <c r="D12" s="191"/>
      <c r="E12" s="192"/>
      <c r="F12" s="192"/>
      <c r="G12" s="192"/>
      <c r="H12" s="192" t="s">
        <v>292</v>
      </c>
      <c r="I12" s="192"/>
      <c r="J12" s="136"/>
      <c r="K12" s="136"/>
      <c r="L12" s="136"/>
      <c r="M12" s="136"/>
      <c r="N12" s="136"/>
    </row>
    <row r="13" spans="2:14" ht="57" customHeight="1" thickBot="1" x14ac:dyDescent="0.3">
      <c r="B13" s="1063" t="s">
        <v>293</v>
      </c>
      <c r="C13" s="1063"/>
      <c r="D13" s="1063"/>
      <c r="E13" s="192"/>
      <c r="F13" s="192"/>
      <c r="G13" s="192"/>
      <c r="H13" s="192"/>
      <c r="I13" s="192"/>
      <c r="J13" s="136"/>
      <c r="K13" s="136"/>
      <c r="L13" s="136"/>
      <c r="M13" s="136"/>
      <c r="N13" s="136"/>
    </row>
    <row r="14" spans="2:14" ht="16.5" customHeight="1" x14ac:dyDescent="0.25">
      <c r="B14" s="163" t="s">
        <v>97</v>
      </c>
      <c r="C14" s="182" t="s">
        <v>294</v>
      </c>
      <c r="E14" s="192"/>
      <c r="K14" s="136"/>
      <c r="L14" s="136"/>
      <c r="M14" s="136"/>
      <c r="N14" s="136"/>
    </row>
    <row r="15" spans="2:14" x14ac:dyDescent="0.25">
      <c r="B15" s="679" t="s">
        <v>295</v>
      </c>
      <c r="C15" s="859"/>
      <c r="E15" s="192"/>
      <c r="K15" s="136"/>
      <c r="L15" s="136"/>
      <c r="M15" s="136"/>
      <c r="N15" s="136"/>
    </row>
    <row r="16" spans="2:14" x14ac:dyDescent="0.25">
      <c r="B16" s="679" t="s">
        <v>103</v>
      </c>
      <c r="C16" s="859"/>
      <c r="E16" s="192"/>
      <c r="K16" s="136"/>
      <c r="L16" s="136"/>
      <c r="M16" s="136"/>
      <c r="N16" s="136"/>
    </row>
    <row r="17" spans="2:14" x14ac:dyDescent="0.25">
      <c r="B17" s="679" t="s">
        <v>105</v>
      </c>
      <c r="C17" s="859"/>
      <c r="E17" s="192"/>
      <c r="K17" s="136"/>
      <c r="L17" s="136"/>
      <c r="M17" s="136"/>
      <c r="N17" s="136"/>
    </row>
    <row r="18" spans="2:14" x14ac:dyDescent="0.25">
      <c r="B18" s="679" t="s">
        <v>107</v>
      </c>
      <c r="C18" s="859"/>
      <c r="E18" s="192"/>
      <c r="K18" s="136"/>
      <c r="L18" s="136"/>
      <c r="M18" s="136"/>
      <c r="N18" s="136"/>
    </row>
    <row r="19" spans="2:14" x14ac:dyDescent="0.25">
      <c r="B19" s="679" t="s">
        <v>109</v>
      </c>
      <c r="C19" s="859"/>
      <c r="E19" s="192"/>
      <c r="K19" s="136"/>
      <c r="L19" s="136"/>
      <c r="M19" s="136"/>
      <c r="N19" s="136"/>
    </row>
    <row r="20" spans="2:14" x14ac:dyDescent="0.25">
      <c r="B20" s="679" t="s">
        <v>111</v>
      </c>
      <c r="C20" s="859"/>
      <c r="E20" s="192"/>
      <c r="K20" s="136"/>
      <c r="L20" s="136"/>
      <c r="M20" s="136"/>
      <c r="N20" s="136"/>
    </row>
    <row r="21" spans="2:14" x14ac:dyDescent="0.25">
      <c r="B21" s="679" t="s">
        <v>113</v>
      </c>
      <c r="C21" s="859"/>
      <c r="E21" s="192"/>
      <c r="K21" s="136"/>
      <c r="L21" s="136"/>
      <c r="M21" s="136"/>
      <c r="N21" s="136"/>
    </row>
    <row r="22" spans="2:14" x14ac:dyDescent="0.25">
      <c r="B22" s="679" t="s">
        <v>115</v>
      </c>
      <c r="C22" s="859"/>
      <c r="E22" s="192"/>
      <c r="K22" s="136"/>
      <c r="L22" s="136"/>
      <c r="M22" s="136"/>
      <c r="N22" s="136"/>
    </row>
    <row r="23" spans="2:14" x14ac:dyDescent="0.25">
      <c r="B23" s="679" t="s">
        <v>117</v>
      </c>
      <c r="C23" s="859"/>
      <c r="E23" s="192"/>
      <c r="K23" s="136"/>
      <c r="L23" s="136"/>
      <c r="M23" s="136"/>
      <c r="N23" s="136"/>
    </row>
    <row r="24" spans="2:14" x14ac:dyDescent="0.25">
      <c r="B24" s="679" t="s">
        <v>119</v>
      </c>
      <c r="C24" s="859"/>
      <c r="E24" s="192"/>
      <c r="K24" s="136"/>
      <c r="L24" s="136"/>
      <c r="M24" s="136"/>
      <c r="N24" s="136"/>
    </row>
    <row r="25" spans="2:14" x14ac:dyDescent="0.25">
      <c r="B25" s="679" t="s">
        <v>121</v>
      </c>
      <c r="C25" s="859"/>
      <c r="E25" s="192"/>
      <c r="K25" s="136"/>
      <c r="L25" s="136"/>
      <c r="M25" s="136"/>
      <c r="N25" s="136"/>
    </row>
    <row r="26" spans="2:14" ht="13" thickBot="1" x14ac:dyDescent="0.3">
      <c r="B26" s="705" t="s">
        <v>123</v>
      </c>
      <c r="C26" s="706"/>
      <c r="E26" s="192"/>
      <c r="K26" s="136"/>
      <c r="L26" s="136"/>
      <c r="M26" s="136"/>
      <c r="N26" s="136"/>
    </row>
    <row r="27" spans="2:14" ht="13.5" thickBot="1" x14ac:dyDescent="0.35">
      <c r="B27" s="9"/>
      <c r="C27" s="192"/>
      <c r="D27" s="192"/>
      <c r="E27" s="192"/>
      <c r="F27" s="192"/>
      <c r="G27" s="192"/>
      <c r="H27" s="192"/>
      <c r="I27" s="192"/>
      <c r="J27" s="136"/>
      <c r="K27" s="136"/>
      <c r="L27" s="136"/>
      <c r="M27" s="136"/>
      <c r="N27" s="136"/>
    </row>
    <row r="28" spans="2:14" ht="96.75" customHeight="1" thickBot="1" x14ac:dyDescent="0.3">
      <c r="B28" s="1122" t="s">
        <v>296</v>
      </c>
      <c r="C28" s="1123"/>
      <c r="D28" s="1123"/>
      <c r="E28" s="1123"/>
      <c r="F28" s="1123"/>
      <c r="G28" s="1124"/>
      <c r="H28" s="385"/>
      <c r="I28" s="385"/>
      <c r="J28" s="385"/>
      <c r="K28" s="136"/>
      <c r="L28" s="136"/>
      <c r="M28" s="136"/>
      <c r="N28" s="136"/>
    </row>
    <row r="29" spans="2:14" ht="13" x14ac:dyDescent="0.3">
      <c r="B29" s="9"/>
      <c r="C29" s="192"/>
      <c r="D29" s="192"/>
      <c r="E29" s="192"/>
      <c r="F29" s="192"/>
      <c r="G29" s="192"/>
      <c r="H29" s="192"/>
      <c r="I29" s="192"/>
      <c r="J29" s="136"/>
      <c r="K29" s="136"/>
      <c r="L29" s="136"/>
      <c r="M29" s="136"/>
      <c r="N29" s="136"/>
    </row>
    <row r="30" spans="2:14" ht="13.5" thickBot="1" x14ac:dyDescent="0.35">
      <c r="B30" s="9"/>
      <c r="C30" s="192"/>
      <c r="D30" s="192"/>
      <c r="J30" s="192"/>
      <c r="K30" s="192"/>
      <c r="L30" s="707" t="s">
        <v>297</v>
      </c>
      <c r="M30" s="361"/>
      <c r="N30" s="708"/>
    </row>
    <row r="31" spans="2:14" s="20" customFormat="1" ht="25" customHeight="1" x14ac:dyDescent="0.3">
      <c r="B31" s="163" t="s">
        <v>97</v>
      </c>
      <c r="C31" s="383" t="s">
        <v>298</v>
      </c>
      <c r="D31" s="382" t="s">
        <v>299</v>
      </c>
      <c r="E31" s="383" t="s">
        <v>300</v>
      </c>
      <c r="F31" s="382" t="s">
        <v>301</v>
      </c>
      <c r="G31" s="383" t="s">
        <v>302</v>
      </c>
      <c r="H31" s="382" t="s">
        <v>303</v>
      </c>
      <c r="I31" s="383" t="s">
        <v>304</v>
      </c>
      <c r="J31" s="384" t="s">
        <v>305</v>
      </c>
      <c r="K31" s="192"/>
      <c r="L31" s="381" t="s">
        <v>306</v>
      </c>
      <c r="M31" s="374"/>
      <c r="N31" s="375"/>
    </row>
    <row r="32" spans="2:14" x14ac:dyDescent="0.25">
      <c r="B32" s="679" t="s">
        <v>295</v>
      </c>
      <c r="C32" s="860"/>
      <c r="D32" s="861">
        <f>IF(C32&gt;0,VLOOKUP(C32,'XIV. Tablas de referencia'!$B$201:$C$208,2, FALSE),0)</f>
        <v>0</v>
      </c>
      <c r="E32" s="860"/>
      <c r="F32" s="861">
        <f>IF(E32&gt;0,VLOOKUP(E32,'XIV. Tablas de referencia'!$B$201:$C$208,2, FALSE),0)</f>
        <v>0</v>
      </c>
      <c r="G32" s="860"/>
      <c r="H32" s="861">
        <f>IF(G32&gt;0,VLOOKUP(G32,'XIV. Tablas de referencia'!$B$201:$C$208,2, FALSE),0)</f>
        <v>0</v>
      </c>
      <c r="I32" s="860"/>
      <c r="J32" s="862">
        <f>IF(I32&gt;0,VLOOKUP(I32,'XIV. Tablas de referencia'!$B$201:$C$208,2, FALSE),0)</f>
        <v>0</v>
      </c>
      <c r="K32" s="192"/>
      <c r="L32" s="379" t="s">
        <v>307</v>
      </c>
      <c r="M32" s="373"/>
      <c r="N32" s="376"/>
    </row>
    <row r="33" spans="2:16" x14ac:dyDescent="0.25">
      <c r="B33" s="679" t="s">
        <v>103</v>
      </c>
      <c r="C33" s="860"/>
      <c r="D33" s="861">
        <f>IF(C33&gt;0,VLOOKUP(C33,'XIV. Tablas de referencia'!$B$201:$C$208,2, FALSE),0)</f>
        <v>0</v>
      </c>
      <c r="E33" s="860"/>
      <c r="F33" s="861">
        <f>IF(E33&gt;0,VLOOKUP(E33,'XIV. Tablas de referencia'!$B$201:$C$208,2, FALSE),0)</f>
        <v>0</v>
      </c>
      <c r="G33" s="860"/>
      <c r="H33" s="861">
        <f>IF(G33&gt;0,VLOOKUP(G33,'XIV. Tablas de referencia'!$B$201:$C$208,2, FALSE),0)</f>
        <v>0</v>
      </c>
      <c r="I33" s="860"/>
      <c r="J33" s="862">
        <f>IF(I33&gt;0,VLOOKUP(I33,'XIV. Tablas de referencia'!$B$201:$C$208,2, FALSE),0)</f>
        <v>0</v>
      </c>
      <c r="K33" s="192"/>
      <c r="L33" s="379" t="s">
        <v>308</v>
      </c>
      <c r="M33" s="373"/>
      <c r="N33" s="376"/>
    </row>
    <row r="34" spans="2:16" x14ac:dyDescent="0.25">
      <c r="B34" s="679" t="s">
        <v>105</v>
      </c>
      <c r="C34" s="860"/>
      <c r="D34" s="861">
        <f>IF(C34&gt;0,VLOOKUP(C34,'XIV. Tablas de referencia'!$B$201:$C$208,2, FALSE),0)</f>
        <v>0</v>
      </c>
      <c r="E34" s="860"/>
      <c r="F34" s="861">
        <f>IF(E34&gt;0,VLOOKUP(E34,'XIV. Tablas de referencia'!$B$201:$C$208,2, FALSE),0)</f>
        <v>0</v>
      </c>
      <c r="G34" s="860"/>
      <c r="H34" s="861">
        <f>IF(G34&gt;0,VLOOKUP(G34,'XIV. Tablas de referencia'!$B$201:$C$208,2, FALSE),0)</f>
        <v>0</v>
      </c>
      <c r="I34" s="860"/>
      <c r="J34" s="862">
        <f>IF(I34&gt;0,VLOOKUP(I34,'XIV. Tablas de referencia'!$B$201:$C$208,2, FALSE),0)</f>
        <v>0</v>
      </c>
      <c r="K34" s="192"/>
      <c r="L34" s="379" t="s">
        <v>309</v>
      </c>
      <c r="M34" s="373"/>
      <c r="N34" s="376"/>
    </row>
    <row r="35" spans="2:16" x14ac:dyDescent="0.25">
      <c r="B35" s="679" t="s">
        <v>107</v>
      </c>
      <c r="C35" s="860"/>
      <c r="D35" s="861">
        <f>IF(C35&gt;0,VLOOKUP(C35,'XIV. Tablas de referencia'!$B$201:$C$208,2, FALSE),0)</f>
        <v>0</v>
      </c>
      <c r="E35" s="860"/>
      <c r="F35" s="861">
        <f>IF(E35&gt;0,VLOOKUP(E35,'XIV. Tablas de referencia'!$B$201:$C$208,2, FALSE),0)</f>
        <v>0</v>
      </c>
      <c r="G35" s="860"/>
      <c r="H35" s="861">
        <f>IF(G35&gt;0,VLOOKUP(G35,'XIV. Tablas de referencia'!$B$201:$C$208,2, FALSE),0)</f>
        <v>0</v>
      </c>
      <c r="I35" s="860"/>
      <c r="J35" s="862">
        <f>IF(I35&gt;0,VLOOKUP(I35,'XIV. Tablas de referencia'!$B$201:$C$208,2, FALSE),0)</f>
        <v>0</v>
      </c>
      <c r="K35" s="192"/>
      <c r="L35" s="379" t="s">
        <v>310</v>
      </c>
      <c r="M35" s="373"/>
      <c r="N35" s="376"/>
    </row>
    <row r="36" spans="2:16" x14ac:dyDescent="0.25">
      <c r="B36" s="679" t="s">
        <v>109</v>
      </c>
      <c r="C36" s="860"/>
      <c r="D36" s="861">
        <f>IF(C36&gt;0,VLOOKUP(C36,'XIV. Tablas de referencia'!$B$201:$C$208,2, FALSE),0)</f>
        <v>0</v>
      </c>
      <c r="E36" s="860"/>
      <c r="F36" s="861">
        <f>IF(E36&gt;0,VLOOKUP(E36,'XIV. Tablas de referencia'!$B$201:$C$208,2, FALSE),0)</f>
        <v>0</v>
      </c>
      <c r="G36" s="860"/>
      <c r="H36" s="861">
        <f>IF(G36&gt;0,VLOOKUP(G36,'XIV. Tablas de referencia'!$B$201:$C$208,2, FALSE),0)</f>
        <v>0</v>
      </c>
      <c r="I36" s="860"/>
      <c r="J36" s="862">
        <f>IF(I36&gt;0,VLOOKUP(I36,'XIV. Tablas de referencia'!$B$201:$C$208,2, FALSE),0)</f>
        <v>0</v>
      </c>
      <c r="K36" s="192"/>
      <c r="L36" s="379" t="s">
        <v>311</v>
      </c>
      <c r="M36" s="373"/>
      <c r="N36" s="376"/>
    </row>
    <row r="37" spans="2:16" x14ac:dyDescent="0.25">
      <c r="B37" s="679" t="s">
        <v>111</v>
      </c>
      <c r="C37" s="860"/>
      <c r="D37" s="861">
        <f>IF(C37&gt;0,VLOOKUP(C37,'XIV. Tablas de referencia'!$B$201:$C$208,2, FALSE),0)</f>
        <v>0</v>
      </c>
      <c r="E37" s="860"/>
      <c r="F37" s="861">
        <f>IF(E37&gt;0,VLOOKUP(E37,'XIV. Tablas de referencia'!$B$201:$C$208,2, FALSE),0)</f>
        <v>0</v>
      </c>
      <c r="G37" s="860"/>
      <c r="H37" s="861">
        <f>IF(G37&gt;0,VLOOKUP(G37,'XIV. Tablas de referencia'!$B$201:$C$208,2, FALSE),0)</f>
        <v>0</v>
      </c>
      <c r="I37" s="860"/>
      <c r="J37" s="862">
        <f>IF(I37&gt;0,VLOOKUP(I37,'XIV. Tablas de referencia'!$B$201:$C$208,2, FALSE),0)</f>
        <v>0</v>
      </c>
      <c r="K37" s="192"/>
      <c r="L37" s="379" t="s">
        <v>312</v>
      </c>
      <c r="M37" s="373"/>
      <c r="N37" s="376"/>
    </row>
    <row r="38" spans="2:16" x14ac:dyDescent="0.25">
      <c r="B38" s="679" t="s">
        <v>113</v>
      </c>
      <c r="C38" s="860"/>
      <c r="D38" s="861">
        <f>IF(C38&gt;0,VLOOKUP(C38,'XIV. Tablas de referencia'!$B$201:$C$208,2, FALSE),0)</f>
        <v>0</v>
      </c>
      <c r="E38" s="860"/>
      <c r="F38" s="861">
        <f>IF(E38&gt;0,VLOOKUP(E38,'XIV. Tablas de referencia'!$B$201:$C$208,2, FALSE),0)</f>
        <v>0</v>
      </c>
      <c r="G38" s="860"/>
      <c r="H38" s="861">
        <f>IF(G38&gt;0,VLOOKUP(G38,'XIV. Tablas de referencia'!$B$201:$C$208,2, FALSE),0)</f>
        <v>0</v>
      </c>
      <c r="I38" s="860"/>
      <c r="J38" s="862">
        <f>IF(I38&gt;0,VLOOKUP(I38,'XIV. Tablas de referencia'!$B$201:$C$208,2, FALSE),0)</f>
        <v>0</v>
      </c>
      <c r="K38" s="192"/>
      <c r="L38" s="380" t="s">
        <v>313</v>
      </c>
      <c r="M38" s="377"/>
      <c r="N38" s="378"/>
    </row>
    <row r="39" spans="2:16" x14ac:dyDescent="0.25">
      <c r="B39" s="679" t="s">
        <v>115</v>
      </c>
      <c r="C39" s="860"/>
      <c r="D39" s="861">
        <f>IF(C39&gt;0,VLOOKUP(C39,'XIV. Tablas de referencia'!$B$201:$C$208,2, FALSE),0)</f>
        <v>0</v>
      </c>
      <c r="E39" s="860"/>
      <c r="F39" s="861">
        <f>IF(E39&gt;0,VLOOKUP(E39,'XIV. Tablas de referencia'!$B$201:$C$208,2, FALSE),0)</f>
        <v>0</v>
      </c>
      <c r="G39" s="860"/>
      <c r="H39" s="861">
        <f>IF(G39&gt;0,VLOOKUP(G39,'XIV. Tablas de referencia'!$B$201:$C$208,2, FALSE),0)</f>
        <v>0</v>
      </c>
      <c r="I39" s="860"/>
      <c r="J39" s="862">
        <f>IF(I39&gt;0,VLOOKUP(I39,'XIV. Tablas de referencia'!$B$201:$C$208,2, FALSE),0)</f>
        <v>0</v>
      </c>
      <c r="K39" s="192"/>
      <c r="L39" s="192"/>
      <c r="M39" s="192"/>
      <c r="N39" s="192"/>
    </row>
    <row r="40" spans="2:16" x14ac:dyDescent="0.25">
      <c r="B40" s="679" t="s">
        <v>117</v>
      </c>
      <c r="C40" s="860"/>
      <c r="D40" s="861">
        <f>IF(C40&gt;0,VLOOKUP(C40,'XIV. Tablas de referencia'!$B$201:$C$208,2, FALSE),0)</f>
        <v>0</v>
      </c>
      <c r="E40" s="860"/>
      <c r="F40" s="861">
        <f>IF(E40&gt;0,VLOOKUP(E40,'XIV. Tablas de referencia'!$B$201:$C$208,2, FALSE),0)</f>
        <v>0</v>
      </c>
      <c r="G40" s="860"/>
      <c r="H40" s="861">
        <f>IF(G40&gt;0,VLOOKUP(G40,'XIV. Tablas de referencia'!$B$201:$C$208,2, FALSE),0)</f>
        <v>0</v>
      </c>
      <c r="I40" s="860"/>
      <c r="J40" s="862">
        <f>IF(I40&gt;0,VLOOKUP(I40,'XIV. Tablas de referencia'!$B$201:$C$208,2, FALSE),0)</f>
        <v>0</v>
      </c>
      <c r="K40" s="192"/>
      <c r="L40" s="192"/>
      <c r="M40" s="192"/>
      <c r="N40" s="192"/>
    </row>
    <row r="41" spans="2:16" x14ac:dyDescent="0.25">
      <c r="B41" s="679" t="s">
        <v>119</v>
      </c>
      <c r="C41" s="860"/>
      <c r="D41" s="861">
        <f>IF(C41&gt;0,VLOOKUP(C41,'XIV. Tablas de referencia'!$B$201:$C$208,2, FALSE),0)</f>
        <v>0</v>
      </c>
      <c r="E41" s="860"/>
      <c r="F41" s="861">
        <f>IF(E41&gt;0,VLOOKUP(E41,'XIV. Tablas de referencia'!$B$201:$C$208,2, FALSE),0)</f>
        <v>0</v>
      </c>
      <c r="G41" s="860"/>
      <c r="H41" s="861">
        <f>IF(G41&gt;0,VLOOKUP(G41,'XIV. Tablas de referencia'!$B$201:$C$208,2, FALSE),0)</f>
        <v>0</v>
      </c>
      <c r="I41" s="860"/>
      <c r="J41" s="862">
        <f>IF(I41&gt;0,VLOOKUP(I41,'XIV. Tablas de referencia'!$B$201:$C$208,2, FALSE),0)</f>
        <v>0</v>
      </c>
      <c r="K41" s="192"/>
      <c r="L41" s="192"/>
      <c r="M41" s="192"/>
      <c r="N41" s="192"/>
    </row>
    <row r="42" spans="2:16" x14ac:dyDescent="0.25">
      <c r="B42" s="679" t="s">
        <v>121</v>
      </c>
      <c r="C42" s="860"/>
      <c r="D42" s="861">
        <f>IF(C42&gt;0,VLOOKUP(C42,'XIV. Tablas de referencia'!$B$201:$C$208,2, FALSE),0)</f>
        <v>0</v>
      </c>
      <c r="E42" s="860"/>
      <c r="F42" s="861">
        <f>IF(E42&gt;0,VLOOKUP(E42,'XIV. Tablas de referencia'!$B$201:$C$208,2, FALSE),0)</f>
        <v>0</v>
      </c>
      <c r="G42" s="860"/>
      <c r="H42" s="861">
        <f>IF(G42&gt;0,VLOOKUP(G42,'XIV. Tablas de referencia'!$B$201:$C$208,2, FALSE),0)</f>
        <v>0</v>
      </c>
      <c r="I42" s="860"/>
      <c r="J42" s="862">
        <f>IF(I42&gt;0,VLOOKUP(I42,'XIV. Tablas de referencia'!$B$201:$C$208,2, FALSE),0)</f>
        <v>0</v>
      </c>
      <c r="K42" s="192"/>
      <c r="L42" s="192"/>
      <c r="M42" s="192"/>
      <c r="N42" s="192"/>
    </row>
    <row r="43" spans="2:16" ht="13" thickBot="1" x14ac:dyDescent="0.3">
      <c r="B43" s="705" t="s">
        <v>123</v>
      </c>
      <c r="C43" s="860"/>
      <c r="D43" s="709">
        <f>IF(C43&gt;0,VLOOKUP(C43,'XIV. Tablas de referencia'!$B$201:$C$208,2, FALSE),0)</f>
        <v>0</v>
      </c>
      <c r="E43" s="860"/>
      <c r="F43" s="709">
        <f>IF(E43&gt;0,VLOOKUP(E43,'XIV. Tablas de referencia'!$B$201:$C$208,2, FALSE),0)</f>
        <v>0</v>
      </c>
      <c r="G43" s="710"/>
      <c r="H43" s="709">
        <f>IF(G43&gt;0,VLOOKUP(G43,'XIV. Tablas de referencia'!$B$201:$C$208,2, FALSE),0)</f>
        <v>0</v>
      </c>
      <c r="I43" s="710"/>
      <c r="J43" s="711">
        <f>IF(I43&gt;0,VLOOKUP(I43,'XIV. Tablas de referencia'!$B$201:$C$208,2, FALSE),0)</f>
        <v>0</v>
      </c>
      <c r="K43" s="192"/>
      <c r="L43" s="192"/>
      <c r="M43" s="192"/>
      <c r="N43" s="192"/>
    </row>
    <row r="44" spans="2:16" ht="13" x14ac:dyDescent="0.3">
      <c r="B44" s="9"/>
      <c r="C44" s="192"/>
      <c r="D44" s="192"/>
      <c r="J44" s="192"/>
      <c r="K44" s="192"/>
      <c r="L44" s="192"/>
      <c r="M44" s="192"/>
      <c r="N44" s="192"/>
    </row>
    <row r="45" spans="2:16" ht="16" x14ac:dyDescent="0.4">
      <c r="B45" s="2" t="s">
        <v>314</v>
      </c>
      <c r="C45" s="192"/>
      <c r="D45" s="192"/>
      <c r="J45" s="192"/>
      <c r="K45" s="192"/>
      <c r="L45" s="192"/>
      <c r="M45" s="192"/>
      <c r="N45" s="192"/>
    </row>
    <row r="46" spans="2:16" ht="30" customHeight="1" x14ac:dyDescent="0.35">
      <c r="B46" s="1125" t="s">
        <v>315</v>
      </c>
      <c r="C46" s="1126"/>
      <c r="D46" s="1126"/>
      <c r="E46" s="1126"/>
      <c r="F46" s="1126"/>
      <c r="G46" s="1126"/>
      <c r="J46" s="192"/>
      <c r="K46" s="192"/>
      <c r="L46" s="192"/>
      <c r="M46" s="192"/>
      <c r="N46" s="192"/>
    </row>
    <row r="47" spans="2:16" ht="13.5" thickBot="1" x14ac:dyDescent="0.35">
      <c r="B47" s="9"/>
      <c r="C47" s="192"/>
      <c r="D47" s="192"/>
      <c r="J47" s="192"/>
      <c r="K47" s="192"/>
      <c r="L47" s="192"/>
      <c r="M47" s="192"/>
      <c r="N47" s="192"/>
    </row>
    <row r="48" spans="2:16" s="99" customFormat="1" ht="42" x14ac:dyDescent="0.35">
      <c r="B48" s="163" t="s">
        <v>97</v>
      </c>
      <c r="C48" s="382" t="s">
        <v>316</v>
      </c>
      <c r="D48" s="382" t="s">
        <v>317</v>
      </c>
      <c r="E48" s="382" t="s">
        <v>318</v>
      </c>
      <c r="F48" s="382" t="s">
        <v>319</v>
      </c>
      <c r="G48" s="344" t="s">
        <v>320</v>
      </c>
      <c r="H48" s="421" t="s">
        <v>321</v>
      </c>
      <c r="K48" s="192"/>
      <c r="L48" s="1051" t="s">
        <v>288</v>
      </c>
      <c r="M48" s="1052"/>
      <c r="N48" s="1052"/>
      <c r="O48" s="1052"/>
      <c r="P48" s="1053"/>
    </row>
    <row r="49" spans="2:16" x14ac:dyDescent="0.25">
      <c r="B49" s="679" t="s">
        <v>295</v>
      </c>
      <c r="C49" s="863"/>
      <c r="D49" s="863"/>
      <c r="E49" s="863"/>
      <c r="F49" s="863"/>
      <c r="G49" s="864"/>
      <c r="H49" s="865">
        <f>IF(C49=0,0,(D32*D49+F32*E49+H32*F49+J32*G49)/C49)</f>
        <v>0</v>
      </c>
      <c r="K49" s="192"/>
      <c r="L49" s="1054"/>
      <c r="M49" s="1055"/>
      <c r="N49" s="1055"/>
      <c r="O49" s="1055"/>
      <c r="P49" s="1056"/>
    </row>
    <row r="50" spans="2:16" x14ac:dyDescent="0.25">
      <c r="B50" s="679" t="s">
        <v>103</v>
      </c>
      <c r="C50" s="863"/>
      <c r="D50" s="863"/>
      <c r="E50" s="863"/>
      <c r="F50" s="863"/>
      <c r="G50" s="864"/>
      <c r="H50" s="865">
        <f t="shared" ref="H50:H60" si="0">IF(C50=0,0,(D33*D50+F33*E50+H33*F50+J33*G50)/C50)</f>
        <v>0</v>
      </c>
      <c r="K50" s="192"/>
      <c r="L50" s="1054"/>
      <c r="M50" s="1055"/>
      <c r="N50" s="1055"/>
      <c r="O50" s="1055"/>
      <c r="P50" s="1056"/>
    </row>
    <row r="51" spans="2:16" x14ac:dyDescent="0.25">
      <c r="B51" s="679" t="s">
        <v>105</v>
      </c>
      <c r="C51" s="863"/>
      <c r="D51" s="863"/>
      <c r="E51" s="863"/>
      <c r="F51" s="863"/>
      <c r="G51" s="864"/>
      <c r="H51" s="865">
        <f t="shared" si="0"/>
        <v>0</v>
      </c>
      <c r="K51" s="192"/>
      <c r="L51" s="1054"/>
      <c r="M51" s="1055"/>
      <c r="N51" s="1055"/>
      <c r="O51" s="1055"/>
      <c r="P51" s="1056"/>
    </row>
    <row r="52" spans="2:16" x14ac:dyDescent="0.25">
      <c r="B52" s="679" t="s">
        <v>107</v>
      </c>
      <c r="C52" s="863"/>
      <c r="D52" s="863"/>
      <c r="E52" s="863"/>
      <c r="F52" s="863"/>
      <c r="G52" s="864"/>
      <c r="H52" s="865">
        <f t="shared" si="0"/>
        <v>0</v>
      </c>
      <c r="K52" s="192"/>
      <c r="L52" s="1054"/>
      <c r="M52" s="1055"/>
      <c r="N52" s="1055"/>
      <c r="O52" s="1055"/>
      <c r="P52" s="1056"/>
    </row>
    <row r="53" spans="2:16" x14ac:dyDescent="0.25">
      <c r="B53" s="679" t="s">
        <v>109</v>
      </c>
      <c r="C53" s="863"/>
      <c r="D53" s="863"/>
      <c r="E53" s="863"/>
      <c r="F53" s="863"/>
      <c r="G53" s="864"/>
      <c r="H53" s="865">
        <f t="shared" si="0"/>
        <v>0</v>
      </c>
      <c r="K53" s="192"/>
      <c r="L53" s="1054"/>
      <c r="M53" s="1055"/>
      <c r="N53" s="1055"/>
      <c r="O53" s="1055"/>
      <c r="P53" s="1056"/>
    </row>
    <row r="54" spans="2:16" x14ac:dyDescent="0.25">
      <c r="B54" s="679" t="s">
        <v>111</v>
      </c>
      <c r="C54" s="863"/>
      <c r="D54" s="863"/>
      <c r="E54" s="863"/>
      <c r="F54" s="863"/>
      <c r="G54" s="864"/>
      <c r="H54" s="865">
        <f>IF(C54=0,0,(D37*D54+F37*E54+H37*F54+J37*G54)/C54)</f>
        <v>0</v>
      </c>
      <c r="K54" s="192"/>
      <c r="L54" s="1054"/>
      <c r="M54" s="1055"/>
      <c r="N54" s="1055"/>
      <c r="O54" s="1055"/>
      <c r="P54" s="1056"/>
    </row>
    <row r="55" spans="2:16" x14ac:dyDescent="0.25">
      <c r="B55" s="679" t="s">
        <v>113</v>
      </c>
      <c r="C55" s="863"/>
      <c r="D55" s="863"/>
      <c r="E55" s="863"/>
      <c r="F55" s="863"/>
      <c r="G55" s="864"/>
      <c r="H55" s="865">
        <f t="shared" si="0"/>
        <v>0</v>
      </c>
      <c r="K55" s="192"/>
      <c r="L55" s="1054"/>
      <c r="M55" s="1055"/>
      <c r="N55" s="1055"/>
      <c r="O55" s="1055"/>
      <c r="P55" s="1056"/>
    </row>
    <row r="56" spans="2:16" x14ac:dyDescent="0.25">
      <c r="B56" s="679" t="s">
        <v>115</v>
      </c>
      <c r="C56" s="863"/>
      <c r="D56" s="863"/>
      <c r="E56" s="863"/>
      <c r="F56" s="863"/>
      <c r="G56" s="864"/>
      <c r="H56" s="865">
        <f t="shared" si="0"/>
        <v>0</v>
      </c>
      <c r="K56" s="192"/>
      <c r="L56" s="1054"/>
      <c r="M56" s="1055"/>
      <c r="N56" s="1055"/>
      <c r="O56" s="1055"/>
      <c r="P56" s="1056"/>
    </row>
    <row r="57" spans="2:16" x14ac:dyDescent="0.25">
      <c r="B57" s="679" t="s">
        <v>117</v>
      </c>
      <c r="C57" s="863"/>
      <c r="D57" s="863"/>
      <c r="E57" s="863"/>
      <c r="F57" s="863"/>
      <c r="G57" s="864"/>
      <c r="H57" s="865">
        <f t="shared" si="0"/>
        <v>0</v>
      </c>
      <c r="K57" s="192"/>
      <c r="L57" s="1054"/>
      <c r="M57" s="1055"/>
      <c r="N57" s="1055"/>
      <c r="O57" s="1055"/>
      <c r="P57" s="1056"/>
    </row>
    <row r="58" spans="2:16" x14ac:dyDescent="0.25">
      <c r="B58" s="679" t="s">
        <v>119</v>
      </c>
      <c r="C58" s="863"/>
      <c r="D58" s="863"/>
      <c r="E58" s="863"/>
      <c r="F58" s="863"/>
      <c r="G58" s="864"/>
      <c r="H58" s="865">
        <f t="shared" si="0"/>
        <v>0</v>
      </c>
      <c r="K58" s="192"/>
      <c r="L58" s="1054"/>
      <c r="M58" s="1055"/>
      <c r="N58" s="1055"/>
      <c r="O58" s="1055"/>
      <c r="P58" s="1056"/>
    </row>
    <row r="59" spans="2:16" x14ac:dyDescent="0.25">
      <c r="B59" s="679" t="s">
        <v>121</v>
      </c>
      <c r="C59" s="863"/>
      <c r="D59" s="863"/>
      <c r="E59" s="863"/>
      <c r="F59" s="863"/>
      <c r="G59" s="864"/>
      <c r="H59" s="865">
        <f t="shared" si="0"/>
        <v>0</v>
      </c>
      <c r="K59" s="192"/>
      <c r="L59" s="1054"/>
      <c r="M59" s="1055"/>
      <c r="N59" s="1055"/>
      <c r="O59" s="1055"/>
      <c r="P59" s="1056"/>
    </row>
    <row r="60" spans="2:16" ht="13" thickBot="1" x14ac:dyDescent="0.3">
      <c r="B60" s="705" t="s">
        <v>123</v>
      </c>
      <c r="C60" s="863"/>
      <c r="D60" s="863"/>
      <c r="E60" s="712"/>
      <c r="F60" s="712"/>
      <c r="G60" s="713"/>
      <c r="H60" s="714">
        <f t="shared" si="0"/>
        <v>0</v>
      </c>
      <c r="K60" s="192"/>
      <c r="L60" s="1057"/>
      <c r="M60" s="1058"/>
      <c r="N60" s="1058"/>
      <c r="O60" s="1058"/>
      <c r="P60" s="1059"/>
    </row>
    <row r="61" spans="2:16" ht="13" x14ac:dyDescent="0.3">
      <c r="B61" s="9"/>
      <c r="C61" s="192"/>
      <c r="D61" s="192"/>
      <c r="E61" s="192"/>
      <c r="F61" s="192"/>
      <c r="G61" s="192"/>
      <c r="H61" s="192"/>
      <c r="I61" s="192"/>
      <c r="J61" s="136"/>
      <c r="K61" s="136"/>
      <c r="L61" s="136"/>
      <c r="M61" s="136"/>
      <c r="N61" s="136"/>
    </row>
    <row r="62" spans="2:16" ht="13" thickBot="1" x14ac:dyDescent="0.3">
      <c r="B62" s="192"/>
      <c r="C62" s="192"/>
      <c r="D62" s="192"/>
      <c r="E62" s="192"/>
      <c r="F62" s="192"/>
      <c r="G62" s="192"/>
      <c r="H62" s="192"/>
      <c r="I62" s="192"/>
      <c r="J62" s="136"/>
      <c r="K62" s="136"/>
      <c r="L62" s="136"/>
      <c r="M62" s="136"/>
      <c r="N62" s="136"/>
    </row>
    <row r="63" spans="2:16" ht="13" x14ac:dyDescent="0.25">
      <c r="B63" s="1113" t="s">
        <v>322</v>
      </c>
      <c r="C63" s="1060"/>
      <c r="D63" s="1060"/>
      <c r="E63" s="20"/>
      <c r="F63" s="1051" t="s">
        <v>288</v>
      </c>
      <c r="G63" s="1052"/>
      <c r="H63" s="1052"/>
      <c r="I63" s="1053"/>
      <c r="J63" s="140"/>
      <c r="K63" s="136"/>
      <c r="L63" s="136"/>
      <c r="M63" s="136"/>
      <c r="N63" s="136"/>
    </row>
    <row r="64" spans="2:16" ht="24" customHeight="1" x14ac:dyDescent="0.25">
      <c r="B64" s="1064" t="s">
        <v>323</v>
      </c>
      <c r="C64" s="1064"/>
      <c r="D64" s="1064"/>
      <c r="E64" s="20"/>
      <c r="F64" s="1054"/>
      <c r="G64" s="1055"/>
      <c r="H64" s="1055"/>
      <c r="I64" s="1056"/>
      <c r="J64" s="140"/>
      <c r="K64" s="136"/>
      <c r="L64" s="136"/>
      <c r="M64" s="136"/>
      <c r="N64" s="136"/>
    </row>
    <row r="65" spans="1:16" ht="13" thickBot="1" x14ac:dyDescent="0.3">
      <c r="B65" s="20"/>
      <c r="C65" s="20"/>
      <c r="D65" s="20"/>
      <c r="E65" s="20"/>
      <c r="F65" s="1054"/>
      <c r="G65" s="1055"/>
      <c r="H65" s="1055"/>
      <c r="I65" s="1056"/>
      <c r="J65" s="140"/>
      <c r="K65" s="136"/>
      <c r="L65" s="136"/>
      <c r="M65" s="136"/>
      <c r="N65" s="136"/>
    </row>
    <row r="66" spans="1:16" ht="39" customHeight="1" thickBot="1" x14ac:dyDescent="0.3">
      <c r="B66" s="1114" t="s">
        <v>894</v>
      </c>
      <c r="C66" s="1115"/>
      <c r="D66" s="193" t="s">
        <v>217</v>
      </c>
      <c r="E66" s="20"/>
      <c r="F66" s="1054"/>
      <c r="G66" s="1055"/>
      <c r="H66" s="1055"/>
      <c r="I66" s="1056"/>
      <c r="J66" s="140"/>
      <c r="K66" s="136"/>
      <c r="L66" s="136"/>
      <c r="M66" s="136"/>
      <c r="N66" s="136"/>
    </row>
    <row r="67" spans="1:16" x14ac:dyDescent="0.25">
      <c r="B67" s="1116" t="s">
        <v>324</v>
      </c>
      <c r="C67" s="1117"/>
      <c r="D67" s="1118"/>
      <c r="E67" s="20"/>
      <c r="F67" s="1054"/>
      <c r="G67" s="1055"/>
      <c r="H67" s="1055"/>
      <c r="I67" s="1056"/>
      <c r="J67" s="140"/>
      <c r="K67" s="136"/>
      <c r="L67" s="136"/>
      <c r="M67" s="136"/>
      <c r="N67" s="136"/>
    </row>
    <row r="68" spans="1:16" ht="13" thickBot="1" x14ac:dyDescent="0.3">
      <c r="B68" s="1119"/>
      <c r="C68" s="1120"/>
      <c r="D68" s="1121"/>
      <c r="E68" s="20"/>
      <c r="F68" s="1057"/>
      <c r="G68" s="1058"/>
      <c r="H68" s="1058"/>
      <c r="I68" s="1059"/>
      <c r="J68" s="140"/>
      <c r="K68" s="136"/>
      <c r="L68" s="136"/>
      <c r="M68" s="136"/>
      <c r="N68" s="136"/>
    </row>
    <row r="69" spans="1:16" x14ac:dyDescent="0.25">
      <c r="B69" s="20"/>
      <c r="C69" s="20"/>
      <c r="D69" s="20"/>
      <c r="E69" s="20"/>
      <c r="F69" s="138"/>
      <c r="G69" s="138"/>
      <c r="H69" s="138"/>
      <c r="I69" s="138"/>
      <c r="J69" s="140"/>
      <c r="K69" s="136"/>
      <c r="L69" s="136"/>
      <c r="M69" s="136"/>
      <c r="N69" s="136"/>
    </row>
    <row r="70" spans="1:16" ht="13" x14ac:dyDescent="0.25">
      <c r="B70" s="190" t="s">
        <v>325</v>
      </c>
      <c r="C70" s="190"/>
      <c r="D70" s="190"/>
      <c r="E70" s="190"/>
      <c r="F70" s="140"/>
      <c r="G70" s="140"/>
      <c r="I70" s="194"/>
      <c r="J70" s="194"/>
      <c r="K70" s="140"/>
      <c r="L70" s="140"/>
      <c r="M70" s="136"/>
      <c r="N70" s="136"/>
    </row>
    <row r="71" spans="1:16" ht="13" x14ac:dyDescent="0.3">
      <c r="B71" s="1063" t="s">
        <v>326</v>
      </c>
      <c r="C71" s="1063"/>
      <c r="D71" s="1063"/>
      <c r="E71" s="195"/>
      <c r="F71" s="140"/>
      <c r="G71" s="140"/>
      <c r="H71" s="136"/>
      <c r="I71" s="194"/>
      <c r="J71" s="194"/>
      <c r="K71" s="140"/>
      <c r="L71" s="140"/>
      <c r="M71" s="136"/>
      <c r="N71" s="136"/>
    </row>
    <row r="72" spans="1:16" ht="13.5" thickBot="1" x14ac:dyDescent="0.3">
      <c r="B72" s="196"/>
      <c r="C72" s="192"/>
      <c r="D72" s="192"/>
      <c r="E72" s="192"/>
      <c r="F72" s="140"/>
      <c r="G72" s="140"/>
      <c r="H72" s="194"/>
      <c r="I72" s="194"/>
      <c r="J72" s="194"/>
      <c r="K72" s="140"/>
      <c r="L72" s="140"/>
      <c r="M72" s="136"/>
      <c r="N72" s="136"/>
    </row>
    <row r="73" spans="1:16" ht="68" customHeight="1" x14ac:dyDescent="0.25">
      <c r="B73" s="1082" t="s">
        <v>893</v>
      </c>
      <c r="C73" s="1083"/>
      <c r="D73" s="197" t="s">
        <v>211</v>
      </c>
      <c r="E73" s="192"/>
      <c r="F73" s="140"/>
      <c r="G73" s="140"/>
      <c r="H73" s="194"/>
      <c r="I73" s="194"/>
      <c r="J73" s="194"/>
      <c r="K73" s="140"/>
      <c r="L73" s="140"/>
      <c r="M73" s="136"/>
      <c r="N73" s="136"/>
    </row>
    <row r="74" spans="1:16" ht="42.75" customHeight="1" thickBot="1" x14ac:dyDescent="0.3">
      <c r="B74" s="1084" t="s">
        <v>327</v>
      </c>
      <c r="C74" s="1085"/>
      <c r="D74" s="1086"/>
      <c r="E74" s="192"/>
      <c r="F74" s="192"/>
      <c r="G74" s="192"/>
      <c r="H74" s="194"/>
      <c r="I74" s="194"/>
      <c r="J74" s="194"/>
      <c r="K74" s="140"/>
      <c r="L74" s="140"/>
      <c r="M74" s="140"/>
      <c r="N74" s="140"/>
    </row>
    <row r="75" spans="1:16" ht="13.5" thickBot="1" x14ac:dyDescent="0.3">
      <c r="B75" s="196"/>
      <c r="C75" s="192"/>
      <c r="D75" s="192"/>
      <c r="E75" s="192"/>
      <c r="F75" s="192"/>
      <c r="G75" s="192"/>
      <c r="H75" s="194"/>
      <c r="I75" s="194"/>
      <c r="J75" s="194"/>
      <c r="K75" s="140"/>
      <c r="L75" s="140"/>
      <c r="M75" s="140"/>
      <c r="N75" s="140"/>
    </row>
    <row r="76" spans="1:16" ht="15.5" thickBot="1" x14ac:dyDescent="0.3">
      <c r="A76" s="198"/>
      <c r="B76" s="343" t="s">
        <v>97</v>
      </c>
      <c r="C76" s="344" t="s">
        <v>328</v>
      </c>
      <c r="D76" s="344" t="s">
        <v>329</v>
      </c>
      <c r="E76" s="344" t="s">
        <v>330</v>
      </c>
      <c r="F76" s="344" t="s">
        <v>331</v>
      </c>
      <c r="G76" s="345" t="s">
        <v>332</v>
      </c>
      <c r="H76" s="1051" t="s">
        <v>288</v>
      </c>
      <c r="I76" s="1052"/>
      <c r="J76" s="1052"/>
      <c r="K76" s="1053"/>
      <c r="L76" s="140"/>
      <c r="M76" s="140"/>
      <c r="N76" s="140"/>
      <c r="O76" s="136"/>
      <c r="P76" s="136"/>
    </row>
    <row r="77" spans="1:16" x14ac:dyDescent="0.25">
      <c r="B77" s="29" t="s">
        <v>295</v>
      </c>
      <c r="C77" s="608"/>
      <c r="D77" s="587">
        <f>C77+273.15</f>
        <v>273.14999999999998</v>
      </c>
      <c r="E77" s="133"/>
      <c r="F77" s="609">
        <f t="shared" ref="F77:F80" si="1">C49</f>
        <v>0</v>
      </c>
      <c r="G77" s="352"/>
      <c r="H77" s="1055"/>
      <c r="I77" s="1055"/>
      <c r="J77" s="1055"/>
      <c r="K77" s="1056"/>
      <c r="L77" s="140"/>
      <c r="M77" s="140"/>
      <c r="N77" s="140"/>
      <c r="O77" s="136"/>
      <c r="P77" s="136"/>
    </row>
    <row r="78" spans="1:16" x14ac:dyDescent="0.25">
      <c r="B78" s="679" t="s">
        <v>103</v>
      </c>
      <c r="C78" s="866"/>
      <c r="D78" s="867">
        <f t="shared" ref="D78:D88" si="2">C78+273.15</f>
        <v>273.14999999999998</v>
      </c>
      <c r="E78" s="851"/>
      <c r="F78" s="868">
        <f t="shared" si="1"/>
        <v>0</v>
      </c>
      <c r="G78" s="852"/>
      <c r="H78" s="1055"/>
      <c r="I78" s="1055"/>
      <c r="J78" s="1055"/>
      <c r="K78" s="1056"/>
      <c r="L78" s="140"/>
      <c r="M78" s="140"/>
      <c r="N78" s="140"/>
      <c r="O78" s="136"/>
      <c r="P78" s="136"/>
    </row>
    <row r="79" spans="1:16" x14ac:dyDescent="0.25">
      <c r="B79" s="679" t="s">
        <v>105</v>
      </c>
      <c r="C79" s="866"/>
      <c r="D79" s="867">
        <f t="shared" si="2"/>
        <v>273.14999999999998</v>
      </c>
      <c r="E79" s="851"/>
      <c r="F79" s="868">
        <f t="shared" si="1"/>
        <v>0</v>
      </c>
      <c r="G79" s="852"/>
      <c r="H79" s="1055"/>
      <c r="I79" s="1055"/>
      <c r="J79" s="1055"/>
      <c r="K79" s="1056"/>
      <c r="L79" s="140"/>
      <c r="M79" s="140"/>
      <c r="N79" s="140"/>
      <c r="O79" s="136"/>
      <c r="P79" s="136"/>
    </row>
    <row r="80" spans="1:16" x14ac:dyDescent="0.25">
      <c r="B80" s="679" t="s">
        <v>107</v>
      </c>
      <c r="C80" s="866"/>
      <c r="D80" s="867">
        <f t="shared" si="2"/>
        <v>273.14999999999998</v>
      </c>
      <c r="E80" s="851"/>
      <c r="F80" s="868">
        <f t="shared" si="1"/>
        <v>0</v>
      </c>
      <c r="G80" s="852"/>
      <c r="H80" s="1055"/>
      <c r="I80" s="1055"/>
      <c r="J80" s="1055"/>
      <c r="K80" s="1056"/>
      <c r="L80" s="140"/>
      <c r="M80" s="140"/>
      <c r="N80" s="140"/>
      <c r="O80" s="136"/>
      <c r="P80" s="136"/>
    </row>
    <row r="81" spans="2:16" x14ac:dyDescent="0.25">
      <c r="B81" s="679" t="s">
        <v>109</v>
      </c>
      <c r="C81" s="866"/>
      <c r="D81" s="867">
        <f t="shared" si="2"/>
        <v>273.14999999999998</v>
      </c>
      <c r="E81" s="851"/>
      <c r="F81" s="868">
        <f>C53</f>
        <v>0</v>
      </c>
      <c r="G81" s="852"/>
      <c r="H81" s="1055"/>
      <c r="I81" s="1055"/>
      <c r="J81" s="1055"/>
      <c r="K81" s="1056"/>
      <c r="L81" s="140"/>
      <c r="M81" s="140"/>
      <c r="N81" s="140"/>
      <c r="O81" s="136"/>
      <c r="P81" s="136"/>
    </row>
    <row r="82" spans="2:16" x14ac:dyDescent="0.25">
      <c r="B82" s="679" t="s">
        <v>111</v>
      </c>
      <c r="C82" s="866"/>
      <c r="D82" s="867">
        <f t="shared" si="2"/>
        <v>273.14999999999998</v>
      </c>
      <c r="E82" s="851"/>
      <c r="F82" s="868">
        <f t="shared" ref="F82:F88" si="3">C54</f>
        <v>0</v>
      </c>
      <c r="G82" s="852"/>
      <c r="H82" s="1055"/>
      <c r="I82" s="1055"/>
      <c r="J82" s="1055"/>
      <c r="K82" s="1056"/>
      <c r="L82" s="140"/>
      <c r="M82" s="140"/>
      <c r="N82" s="140"/>
      <c r="O82" s="136"/>
      <c r="P82" s="136"/>
    </row>
    <row r="83" spans="2:16" x14ac:dyDescent="0.25">
      <c r="B83" s="679" t="s">
        <v>113</v>
      </c>
      <c r="C83" s="866"/>
      <c r="D83" s="867">
        <f t="shared" si="2"/>
        <v>273.14999999999998</v>
      </c>
      <c r="E83" s="851"/>
      <c r="F83" s="868">
        <f t="shared" si="3"/>
        <v>0</v>
      </c>
      <c r="G83" s="852"/>
      <c r="H83" s="1055"/>
      <c r="I83" s="1055"/>
      <c r="J83" s="1055"/>
      <c r="K83" s="1056"/>
      <c r="M83" s="140"/>
      <c r="N83" s="140"/>
      <c r="O83" s="136"/>
      <c r="P83" s="136"/>
    </row>
    <row r="84" spans="2:16" x14ac:dyDescent="0.25">
      <c r="B84" s="679" t="s">
        <v>115</v>
      </c>
      <c r="C84" s="866"/>
      <c r="D84" s="867">
        <f t="shared" si="2"/>
        <v>273.14999999999998</v>
      </c>
      <c r="E84" s="851"/>
      <c r="F84" s="868">
        <f t="shared" si="3"/>
        <v>0</v>
      </c>
      <c r="G84" s="852"/>
      <c r="H84" s="1055"/>
      <c r="I84" s="1055"/>
      <c r="J84" s="1055"/>
      <c r="K84" s="1056"/>
      <c r="M84" s="140"/>
      <c r="N84" s="140"/>
      <c r="O84" s="136"/>
      <c r="P84" s="136"/>
    </row>
    <row r="85" spans="2:16" x14ac:dyDescent="0.25">
      <c r="B85" s="679" t="s">
        <v>117</v>
      </c>
      <c r="C85" s="866"/>
      <c r="D85" s="867">
        <f t="shared" si="2"/>
        <v>273.14999999999998</v>
      </c>
      <c r="E85" s="851"/>
      <c r="F85" s="868">
        <f t="shared" si="3"/>
        <v>0</v>
      </c>
      <c r="G85" s="852"/>
      <c r="H85" s="1055"/>
      <c r="I85" s="1055"/>
      <c r="J85" s="1055"/>
      <c r="K85" s="1056"/>
      <c r="M85" s="140"/>
      <c r="N85" s="140"/>
      <c r="O85" s="136"/>
      <c r="P85" s="136"/>
    </row>
    <row r="86" spans="2:16" x14ac:dyDescent="0.25">
      <c r="B86" s="679" t="s">
        <v>119</v>
      </c>
      <c r="C86" s="866"/>
      <c r="D86" s="867">
        <f t="shared" si="2"/>
        <v>273.14999999999998</v>
      </c>
      <c r="E86" s="851"/>
      <c r="F86" s="868">
        <f t="shared" si="3"/>
        <v>0</v>
      </c>
      <c r="G86" s="852"/>
      <c r="H86" s="1055"/>
      <c r="I86" s="1055"/>
      <c r="J86" s="1055"/>
      <c r="K86" s="1056"/>
      <c r="M86" s="140"/>
      <c r="N86" s="140"/>
      <c r="O86" s="136"/>
      <c r="P86" s="136"/>
    </row>
    <row r="87" spans="2:16" x14ac:dyDescent="0.25">
      <c r="B87" s="679" t="s">
        <v>121</v>
      </c>
      <c r="C87" s="866"/>
      <c r="D87" s="867">
        <f t="shared" si="2"/>
        <v>273.14999999999998</v>
      </c>
      <c r="E87" s="851"/>
      <c r="F87" s="868">
        <f t="shared" si="3"/>
        <v>0</v>
      </c>
      <c r="G87" s="852"/>
      <c r="H87" s="1055"/>
      <c r="I87" s="1055"/>
      <c r="J87" s="1055"/>
      <c r="K87" s="1056"/>
      <c r="M87" s="140"/>
      <c r="N87" s="140"/>
      <c r="O87" s="136"/>
      <c r="P87" s="136"/>
    </row>
    <row r="88" spans="2:16" ht="13" thickBot="1" x14ac:dyDescent="0.3">
      <c r="B88" s="705" t="s">
        <v>123</v>
      </c>
      <c r="C88" s="715"/>
      <c r="D88" s="716">
        <f t="shared" si="2"/>
        <v>273.14999999999998</v>
      </c>
      <c r="E88" s="692"/>
      <c r="F88" s="717">
        <f t="shared" si="3"/>
        <v>0</v>
      </c>
      <c r="G88" s="693"/>
      <c r="H88" s="1058"/>
      <c r="I88" s="1058"/>
      <c r="J88" s="1058"/>
      <c r="K88" s="1059"/>
      <c r="M88" s="140"/>
      <c r="N88" s="140"/>
      <c r="O88" s="136"/>
      <c r="P88" s="136"/>
    </row>
    <row r="89" spans="2:16" ht="15.5" x14ac:dyDescent="0.35">
      <c r="B89" s="2" t="s">
        <v>333</v>
      </c>
      <c r="E89" s="9"/>
      <c r="F89" s="9"/>
      <c r="G89" s="3"/>
      <c r="L89" s="140"/>
      <c r="M89" s="140"/>
      <c r="N89" s="140"/>
      <c r="O89" s="136"/>
      <c r="P89" s="136"/>
    </row>
    <row r="90" spans="2:16" ht="40" customHeight="1" x14ac:dyDescent="0.25">
      <c r="B90" s="1047" t="s">
        <v>334</v>
      </c>
      <c r="C90" s="1047"/>
      <c r="D90" s="1047"/>
      <c r="E90" s="1047"/>
      <c r="F90" s="1047"/>
      <c r="G90" s="1047"/>
      <c r="L90" s="140"/>
      <c r="M90" s="140"/>
      <c r="N90" s="140"/>
      <c r="O90" s="136"/>
      <c r="P90" s="136"/>
    </row>
    <row r="91" spans="2:16" x14ac:dyDescent="0.25">
      <c r="L91" s="140"/>
      <c r="M91" s="140"/>
      <c r="N91" s="140"/>
      <c r="O91" s="136"/>
      <c r="P91" s="136"/>
    </row>
    <row r="92" spans="2:16" ht="13" x14ac:dyDescent="0.25">
      <c r="B92" s="190" t="s">
        <v>335</v>
      </c>
      <c r="C92" s="190"/>
      <c r="D92" s="190"/>
      <c r="E92" s="190"/>
      <c r="J92" s="140"/>
      <c r="K92" s="140"/>
      <c r="L92" s="140"/>
      <c r="M92" s="140"/>
      <c r="N92" s="140"/>
      <c r="O92" s="136"/>
      <c r="P92" s="136"/>
    </row>
    <row r="93" spans="2:16" ht="27" customHeight="1" x14ac:dyDescent="0.3">
      <c r="B93" s="1087" t="s">
        <v>336</v>
      </c>
      <c r="C93" s="1087"/>
      <c r="D93" s="1087"/>
      <c r="E93" s="195"/>
      <c r="J93" s="140"/>
      <c r="K93" s="140"/>
      <c r="L93" s="140"/>
      <c r="M93" s="140"/>
      <c r="N93" s="140"/>
      <c r="O93" s="136"/>
      <c r="P93" s="136"/>
    </row>
    <row r="94" spans="2:16" ht="47.15" customHeight="1" thickBot="1" x14ac:dyDescent="0.3">
      <c r="B94" s="1080" t="s">
        <v>337</v>
      </c>
      <c r="C94" s="1063"/>
      <c r="D94" s="1081"/>
      <c r="L94" s="140"/>
      <c r="M94" s="140"/>
      <c r="N94" s="140"/>
    </row>
    <row r="95" spans="2:16" ht="15.5" thickBot="1" x14ac:dyDescent="0.3">
      <c r="B95" s="257" t="s">
        <v>97</v>
      </c>
      <c r="C95" s="611" t="s">
        <v>338</v>
      </c>
      <c r="E95" s="1051" t="s">
        <v>288</v>
      </c>
      <c r="F95" s="1053"/>
      <c r="G95" s="200"/>
      <c r="H95" s="200"/>
      <c r="I95" s="201"/>
      <c r="J95" s="201"/>
      <c r="L95" s="140"/>
      <c r="M95" s="140"/>
      <c r="N95" s="140"/>
    </row>
    <row r="96" spans="2:16" x14ac:dyDescent="0.25">
      <c r="B96" s="514" t="s">
        <v>295</v>
      </c>
      <c r="C96" s="610"/>
      <c r="D96" s="20"/>
      <c r="E96" s="1054"/>
      <c r="F96" s="1056"/>
      <c r="G96" s="200"/>
      <c r="H96" s="200"/>
      <c r="I96" s="201"/>
      <c r="J96" s="201"/>
      <c r="L96" s="140"/>
      <c r="M96" s="140"/>
      <c r="N96" s="140"/>
    </row>
    <row r="97" spans="2:16" x14ac:dyDescent="0.25">
      <c r="B97" s="661" t="s">
        <v>103</v>
      </c>
      <c r="C97" s="718"/>
      <c r="D97" s="20"/>
      <c r="E97" s="1054"/>
      <c r="F97" s="1056"/>
      <c r="G97" s="200"/>
      <c r="H97" s="200"/>
      <c r="I97" s="201"/>
      <c r="J97" s="201"/>
      <c r="L97" s="140"/>
      <c r="M97" s="140"/>
      <c r="N97" s="140"/>
    </row>
    <row r="98" spans="2:16" x14ac:dyDescent="0.25">
      <c r="B98" s="661" t="s">
        <v>105</v>
      </c>
      <c r="C98" s="718"/>
      <c r="D98" s="20"/>
      <c r="E98" s="1054"/>
      <c r="F98" s="1056"/>
      <c r="G98" s="200"/>
      <c r="H98" s="200"/>
      <c r="I98" s="201"/>
      <c r="J98" s="201"/>
      <c r="L98" s="140"/>
      <c r="M98" s="140"/>
      <c r="N98" s="140"/>
    </row>
    <row r="99" spans="2:16" x14ac:dyDescent="0.25">
      <c r="B99" s="661" t="s">
        <v>107</v>
      </c>
      <c r="C99" s="718"/>
      <c r="D99" s="20"/>
      <c r="E99" s="1054"/>
      <c r="F99" s="1056"/>
      <c r="G99" s="200"/>
      <c r="H99" s="200"/>
      <c r="I99" s="201"/>
      <c r="J99" s="201"/>
      <c r="L99" s="140"/>
      <c r="M99" s="140"/>
      <c r="N99" s="140"/>
    </row>
    <row r="100" spans="2:16" x14ac:dyDescent="0.25">
      <c r="B100" s="661" t="s">
        <v>109</v>
      </c>
      <c r="C100" s="718"/>
      <c r="D100" s="20"/>
      <c r="E100" s="1054"/>
      <c r="F100" s="1056"/>
      <c r="G100" s="200"/>
      <c r="H100" s="200"/>
      <c r="I100" s="201"/>
      <c r="J100" s="201"/>
      <c r="L100" s="140"/>
      <c r="M100" s="140"/>
      <c r="N100" s="140"/>
    </row>
    <row r="101" spans="2:16" x14ac:dyDescent="0.25">
      <c r="B101" s="661" t="s">
        <v>111</v>
      </c>
      <c r="C101" s="718"/>
      <c r="D101" s="20"/>
      <c r="E101" s="1054"/>
      <c r="F101" s="1056"/>
      <c r="G101" s="200"/>
      <c r="H101" s="200"/>
      <c r="I101" s="201"/>
      <c r="J101" s="201"/>
      <c r="L101" s="140"/>
      <c r="M101" s="140"/>
      <c r="N101" s="140"/>
    </row>
    <row r="102" spans="2:16" x14ac:dyDescent="0.25">
      <c r="B102" s="661" t="s">
        <v>113</v>
      </c>
      <c r="C102" s="718"/>
      <c r="D102" s="20"/>
      <c r="E102" s="1054"/>
      <c r="F102" s="1056"/>
      <c r="G102" s="200"/>
      <c r="H102" s="200"/>
      <c r="I102" s="201"/>
      <c r="J102" s="201"/>
      <c r="L102" s="140"/>
      <c r="M102" s="140"/>
      <c r="N102" s="140"/>
    </row>
    <row r="103" spans="2:16" x14ac:dyDescent="0.25">
      <c r="B103" s="661" t="s">
        <v>115</v>
      </c>
      <c r="C103" s="718"/>
      <c r="D103" s="20"/>
      <c r="E103" s="1054"/>
      <c r="F103" s="1056"/>
      <c r="G103" s="200"/>
      <c r="H103" s="200"/>
      <c r="I103" s="201"/>
      <c r="J103" s="201"/>
      <c r="L103" s="140"/>
      <c r="M103" s="140"/>
      <c r="N103" s="140"/>
    </row>
    <row r="104" spans="2:16" x14ac:dyDescent="0.25">
      <c r="B104" s="661" t="s">
        <v>117</v>
      </c>
      <c r="C104" s="718"/>
      <c r="D104" s="20"/>
      <c r="E104" s="1054"/>
      <c r="F104" s="1056"/>
      <c r="G104" s="200"/>
      <c r="H104" s="200"/>
      <c r="I104" s="201"/>
      <c r="J104" s="201"/>
      <c r="L104" s="140"/>
      <c r="M104" s="140"/>
      <c r="N104" s="140"/>
    </row>
    <row r="105" spans="2:16" x14ac:dyDescent="0.25">
      <c r="B105" s="661" t="s">
        <v>119</v>
      </c>
      <c r="C105" s="718"/>
      <c r="D105" s="20"/>
      <c r="E105" s="1054"/>
      <c r="F105" s="1056"/>
      <c r="G105" s="200"/>
      <c r="H105" s="200"/>
      <c r="I105" s="201"/>
      <c r="J105" s="201"/>
      <c r="L105" s="140"/>
      <c r="M105" s="140"/>
      <c r="N105" s="140"/>
    </row>
    <row r="106" spans="2:16" x14ac:dyDescent="0.25">
      <c r="B106" s="661" t="s">
        <v>121</v>
      </c>
      <c r="C106" s="718"/>
      <c r="D106" s="20"/>
      <c r="E106" s="1054"/>
      <c r="F106" s="1056"/>
      <c r="G106" s="200"/>
      <c r="H106" s="200"/>
      <c r="I106" s="201"/>
      <c r="J106" s="201"/>
      <c r="L106" s="140"/>
      <c r="M106" s="140"/>
      <c r="N106" s="140"/>
    </row>
    <row r="107" spans="2:16" ht="13" thickBot="1" x14ac:dyDescent="0.3">
      <c r="B107" s="664" t="s">
        <v>123</v>
      </c>
      <c r="C107" s="917"/>
      <c r="D107" s="20"/>
      <c r="E107" s="1057"/>
      <c r="F107" s="1059"/>
      <c r="G107" s="200"/>
      <c r="H107" s="200"/>
      <c r="I107" s="201"/>
      <c r="J107" s="201"/>
      <c r="K107" s="140"/>
      <c r="L107" s="140"/>
      <c r="M107" s="140"/>
      <c r="N107" s="140"/>
    </row>
    <row r="108" spans="2:16" x14ac:dyDescent="0.25">
      <c r="B108" s="20"/>
      <c r="C108" s="20"/>
      <c r="D108" s="20"/>
      <c r="E108" s="20"/>
      <c r="F108" s="20"/>
      <c r="G108" s="20"/>
      <c r="H108" s="20"/>
      <c r="I108" s="3"/>
      <c r="J108" s="140"/>
      <c r="K108" s="140"/>
      <c r="L108" s="140"/>
      <c r="M108" s="140"/>
      <c r="N108" s="140"/>
    </row>
    <row r="109" spans="2:16" ht="40" customHeight="1" x14ac:dyDescent="0.25">
      <c r="B109" s="1047" t="s">
        <v>334</v>
      </c>
      <c r="C109" s="1047"/>
      <c r="D109" s="1047"/>
      <c r="E109" s="1047"/>
      <c r="F109" s="1047"/>
      <c r="G109" s="1047"/>
      <c r="L109" s="140"/>
      <c r="M109" s="140"/>
      <c r="N109" s="140"/>
      <c r="O109" s="136"/>
      <c r="P109" s="136"/>
    </row>
    <row r="110" spans="2:16" ht="18" customHeight="1" x14ac:dyDescent="0.25">
      <c r="B110" s="234"/>
      <c r="C110" s="234"/>
      <c r="D110" s="234"/>
      <c r="E110" s="234"/>
      <c r="F110" s="234"/>
      <c r="G110" s="234"/>
      <c r="L110" s="140"/>
      <c r="M110" s="140"/>
      <c r="N110" s="140"/>
      <c r="O110" s="136"/>
      <c r="P110" s="136"/>
    </row>
    <row r="111" spans="2:16" s="185" customFormat="1" ht="15.5" x14ac:dyDescent="0.25">
      <c r="B111" s="202" t="s">
        <v>339</v>
      </c>
      <c r="C111" s="203"/>
      <c r="D111" s="203"/>
      <c r="E111" s="203"/>
      <c r="F111" s="204"/>
      <c r="J111" s="189"/>
      <c r="K111" s="189"/>
      <c r="L111" s="189"/>
      <c r="M111" s="189"/>
      <c r="N111" s="189"/>
    </row>
    <row r="112" spans="2:16" ht="49" customHeight="1" thickBot="1" x14ac:dyDescent="0.3">
      <c r="B112" s="1050" t="s">
        <v>340</v>
      </c>
      <c r="C112" s="1050"/>
      <c r="D112" s="1050"/>
      <c r="E112" s="1050"/>
      <c r="F112" s="20"/>
      <c r="H112" s="3"/>
      <c r="I112" s="3"/>
      <c r="J112" s="136"/>
      <c r="K112" s="136"/>
      <c r="L112" s="136"/>
      <c r="M112" s="136"/>
      <c r="N112" s="136"/>
    </row>
    <row r="113" spans="2:14" ht="16" x14ac:dyDescent="0.4">
      <c r="B113" s="163" t="s">
        <v>97</v>
      </c>
      <c r="C113" s="205" t="s">
        <v>341</v>
      </c>
      <c r="D113" s="183" t="s">
        <v>342</v>
      </c>
      <c r="E113" s="206" t="s">
        <v>343</v>
      </c>
      <c r="F113" s="20"/>
      <c r="H113" s="3"/>
      <c r="I113" s="3"/>
      <c r="J113" s="136"/>
      <c r="K113" s="136"/>
      <c r="L113" s="136"/>
      <c r="M113" s="136"/>
      <c r="N113" s="136"/>
    </row>
    <row r="114" spans="2:14" ht="13" thickBot="1" x14ac:dyDescent="0.3">
      <c r="B114" s="679" t="s">
        <v>295</v>
      </c>
      <c r="C114" s="719"/>
      <c r="D114" s="869"/>
      <c r="E114" s="870"/>
      <c r="F114" s="20"/>
      <c r="H114" s="3"/>
      <c r="I114" s="3"/>
      <c r="J114" s="136"/>
      <c r="K114" s="136"/>
      <c r="L114" s="136"/>
      <c r="M114" s="136"/>
      <c r="N114" s="136"/>
    </row>
    <row r="115" spans="2:14" x14ac:dyDescent="0.25">
      <c r="B115" s="679" t="s">
        <v>103</v>
      </c>
      <c r="C115" s="719"/>
      <c r="D115" s="869"/>
      <c r="E115" s="870"/>
      <c r="F115" s="20"/>
      <c r="G115" s="1051" t="s">
        <v>288</v>
      </c>
      <c r="H115" s="1103"/>
      <c r="I115" s="1103"/>
      <c r="J115" s="1103"/>
      <c r="K115" s="1104"/>
      <c r="L115" s="136"/>
      <c r="M115" s="136"/>
      <c r="N115" s="136"/>
    </row>
    <row r="116" spans="2:14" x14ac:dyDescent="0.25">
      <c r="B116" s="679" t="s">
        <v>105</v>
      </c>
      <c r="C116" s="719"/>
      <c r="D116" s="869"/>
      <c r="E116" s="870"/>
      <c r="F116" s="20"/>
      <c r="G116" s="1105"/>
      <c r="H116" s="1106"/>
      <c r="I116" s="1106"/>
      <c r="J116" s="1106"/>
      <c r="K116" s="1107"/>
      <c r="L116" s="136"/>
      <c r="M116" s="136"/>
      <c r="N116" s="136"/>
    </row>
    <row r="117" spans="2:14" x14ac:dyDescent="0.25">
      <c r="B117" s="679" t="s">
        <v>107</v>
      </c>
      <c r="C117" s="719"/>
      <c r="D117" s="869"/>
      <c r="E117" s="870"/>
      <c r="F117" s="20"/>
      <c r="G117" s="1105"/>
      <c r="H117" s="1106"/>
      <c r="I117" s="1106"/>
      <c r="J117" s="1106"/>
      <c r="K117" s="1107"/>
      <c r="L117" s="136"/>
      <c r="M117" s="136"/>
      <c r="N117" s="136"/>
    </row>
    <row r="118" spans="2:14" x14ac:dyDescent="0.25">
      <c r="B118" s="679" t="s">
        <v>109</v>
      </c>
      <c r="C118" s="719"/>
      <c r="D118" s="869"/>
      <c r="E118" s="870"/>
      <c r="F118" s="20"/>
      <c r="G118" s="1105"/>
      <c r="H118" s="1106"/>
      <c r="I118" s="1106"/>
      <c r="J118" s="1106"/>
      <c r="K118" s="1107"/>
      <c r="L118" s="136"/>
      <c r="M118" s="136"/>
      <c r="N118" s="136"/>
    </row>
    <row r="119" spans="2:14" x14ac:dyDescent="0.25">
      <c r="B119" s="679" t="s">
        <v>111</v>
      </c>
      <c r="C119" s="719"/>
      <c r="D119" s="869"/>
      <c r="E119" s="870"/>
      <c r="F119" s="20"/>
      <c r="G119" s="1105"/>
      <c r="H119" s="1106"/>
      <c r="I119" s="1106"/>
      <c r="J119" s="1106"/>
      <c r="K119" s="1107"/>
      <c r="L119" s="136"/>
      <c r="M119" s="136"/>
      <c r="N119" s="136"/>
    </row>
    <row r="120" spans="2:14" x14ac:dyDescent="0.25">
      <c r="B120" s="679" t="s">
        <v>113</v>
      </c>
      <c r="C120" s="719"/>
      <c r="D120" s="869"/>
      <c r="E120" s="870"/>
      <c r="F120" s="20"/>
      <c r="G120" s="1105"/>
      <c r="H120" s="1106"/>
      <c r="I120" s="1106"/>
      <c r="J120" s="1106"/>
      <c r="K120" s="1107"/>
      <c r="L120" s="136"/>
      <c r="M120" s="136"/>
      <c r="N120" s="136"/>
    </row>
    <row r="121" spans="2:14" x14ac:dyDescent="0.25">
      <c r="B121" s="679" t="s">
        <v>115</v>
      </c>
      <c r="C121" s="719"/>
      <c r="D121" s="869"/>
      <c r="E121" s="870"/>
      <c r="F121" s="20"/>
      <c r="G121" s="1105"/>
      <c r="H121" s="1106"/>
      <c r="I121" s="1106"/>
      <c r="J121" s="1106"/>
      <c r="K121" s="1107"/>
      <c r="L121" s="136"/>
      <c r="M121" s="136"/>
      <c r="N121" s="136"/>
    </row>
    <row r="122" spans="2:14" x14ac:dyDescent="0.25">
      <c r="B122" s="679" t="s">
        <v>117</v>
      </c>
      <c r="C122" s="719"/>
      <c r="D122" s="869"/>
      <c r="E122" s="870"/>
      <c r="F122" s="20"/>
      <c r="G122" s="1105"/>
      <c r="H122" s="1106"/>
      <c r="I122" s="1106"/>
      <c r="J122" s="1106"/>
      <c r="K122" s="1107"/>
      <c r="L122" s="136"/>
      <c r="M122" s="136"/>
      <c r="N122" s="136"/>
    </row>
    <row r="123" spans="2:14" ht="13" thickBot="1" x14ac:dyDescent="0.3">
      <c r="B123" s="679" t="s">
        <v>119</v>
      </c>
      <c r="C123" s="719"/>
      <c r="D123" s="869"/>
      <c r="E123" s="870"/>
      <c r="F123" s="20"/>
      <c r="G123" s="1108"/>
      <c r="H123" s="1109"/>
      <c r="I123" s="1109"/>
      <c r="J123" s="1109"/>
      <c r="K123" s="1110"/>
      <c r="L123" s="136"/>
      <c r="M123" s="136"/>
      <c r="N123" s="136"/>
    </row>
    <row r="124" spans="2:14" x14ac:dyDescent="0.25">
      <c r="B124" s="679" t="s">
        <v>121</v>
      </c>
      <c r="C124" s="719"/>
      <c r="D124" s="869"/>
      <c r="E124" s="870"/>
      <c r="F124" s="20"/>
      <c r="G124" s="194"/>
      <c r="H124" s="194"/>
      <c r="I124" s="194"/>
      <c r="J124" s="194"/>
      <c r="K124" s="194"/>
      <c r="L124" s="136"/>
      <c r="M124" s="136"/>
      <c r="N124" s="136"/>
    </row>
    <row r="125" spans="2:14" ht="13" thickBot="1" x14ac:dyDescent="0.3">
      <c r="B125" s="705" t="s">
        <v>123</v>
      </c>
      <c r="C125" s="720"/>
      <c r="D125" s="721"/>
      <c r="E125" s="722"/>
      <c r="F125" s="20"/>
      <c r="G125" s="194"/>
      <c r="H125" s="194"/>
      <c r="I125" s="194"/>
      <c r="J125" s="194"/>
      <c r="K125" s="194"/>
      <c r="L125" s="136"/>
      <c r="M125" s="136"/>
      <c r="N125" s="136"/>
    </row>
    <row r="126" spans="2:14" x14ac:dyDescent="0.25">
      <c r="E126" s="3"/>
      <c r="H126" s="3"/>
      <c r="I126" s="3"/>
      <c r="J126" s="140"/>
      <c r="K126" s="140"/>
      <c r="L126" s="140"/>
      <c r="M126" s="140"/>
      <c r="N126" s="140"/>
    </row>
    <row r="127" spans="2:14" s="185" customFormat="1" ht="17.5" x14ac:dyDescent="0.35">
      <c r="B127" s="186" t="s">
        <v>344</v>
      </c>
      <c r="F127" s="204"/>
      <c r="J127" s="189"/>
      <c r="K127" s="189"/>
      <c r="L127" s="189"/>
      <c r="M127" s="189"/>
      <c r="N127" s="189"/>
    </row>
    <row r="128" spans="2:14" ht="62.15" customHeight="1" thickBot="1" x14ac:dyDescent="0.3">
      <c r="B128" s="1111" t="s">
        <v>345</v>
      </c>
      <c r="C128" s="1067"/>
      <c r="D128" s="1067"/>
      <c r="E128" s="1067"/>
      <c r="F128" s="1067"/>
      <c r="H128" s="3"/>
      <c r="I128" s="3"/>
      <c r="J128" s="136"/>
      <c r="K128" s="136"/>
      <c r="L128" s="136"/>
      <c r="M128" s="136"/>
      <c r="N128" s="136"/>
    </row>
    <row r="129" spans="1:15" ht="15.5" thickBot="1" x14ac:dyDescent="0.45">
      <c r="B129" s="60" t="s">
        <v>346</v>
      </c>
      <c r="C129" s="306" t="s">
        <v>347</v>
      </c>
      <c r="D129" s="370" t="s">
        <v>348</v>
      </c>
      <c r="E129" s="454" t="s">
        <v>349</v>
      </c>
      <c r="F129" s="346" t="s">
        <v>350</v>
      </c>
      <c r="G129" s="20"/>
      <c r="H129" s="1051" t="s">
        <v>288</v>
      </c>
      <c r="I129" s="1052"/>
      <c r="J129" s="1052"/>
      <c r="K129" s="1052"/>
      <c r="L129" s="1053"/>
      <c r="M129" s="136"/>
      <c r="N129" s="136"/>
      <c r="O129" s="136"/>
    </row>
    <row r="130" spans="1:15" x14ac:dyDescent="0.25">
      <c r="B130" s="631" t="s">
        <v>139</v>
      </c>
      <c r="C130" s="633">
        <f>HLOOKUP(B130,'III. Datos Entrada-BE'!$B$77:$L$90,14, FALSE)</f>
        <v>0</v>
      </c>
      <c r="D130" s="632">
        <f>'III. Datos Entrada-BE'!D101</f>
        <v>0</v>
      </c>
      <c r="E130" s="455"/>
      <c r="F130" s="456">
        <f>D130*C130*E130*0.3</f>
        <v>0</v>
      </c>
      <c r="G130" s="20"/>
      <c r="H130" s="1054"/>
      <c r="I130" s="1055"/>
      <c r="J130" s="1055"/>
      <c r="K130" s="1055"/>
      <c r="L130" s="1056"/>
      <c r="M130" s="136"/>
      <c r="N130" s="136"/>
      <c r="O130" s="136"/>
    </row>
    <row r="131" spans="1:15" x14ac:dyDescent="0.25">
      <c r="B131" s="723" t="s">
        <v>142</v>
      </c>
      <c r="C131" s="724">
        <f>HLOOKUP(B131,'III. Datos Entrada-BE'!$B$77:$L$90,14, FALSE)</f>
        <v>0</v>
      </c>
      <c r="D131" s="725">
        <f>'III. Datos Entrada-BE'!D102</f>
        <v>0</v>
      </c>
      <c r="E131" s="726"/>
      <c r="F131" s="871">
        <f t="shared" ref="F131:F139" si="4">D131*C131*E131*0.3</f>
        <v>0</v>
      </c>
      <c r="G131" s="20"/>
      <c r="H131" s="1054"/>
      <c r="I131" s="1055"/>
      <c r="J131" s="1055"/>
      <c r="K131" s="1055"/>
      <c r="L131" s="1056"/>
      <c r="M131" s="136"/>
      <c r="N131" s="136"/>
      <c r="O131" s="136"/>
    </row>
    <row r="132" spans="1:15" x14ac:dyDescent="0.25">
      <c r="B132" s="723" t="s">
        <v>145</v>
      </c>
      <c r="C132" s="724">
        <f>HLOOKUP(B132,'III. Datos Entrada-BE'!$B$77:$L$90,14, FALSE)</f>
        <v>0</v>
      </c>
      <c r="D132" s="725">
        <f>'III. Datos Entrada-BE'!D103</f>
        <v>0</v>
      </c>
      <c r="E132" s="726"/>
      <c r="F132" s="871">
        <f t="shared" si="4"/>
        <v>0</v>
      </c>
      <c r="G132" s="20"/>
      <c r="H132" s="1054"/>
      <c r="I132" s="1055"/>
      <c r="J132" s="1055"/>
      <c r="K132" s="1055"/>
      <c r="L132" s="1056"/>
      <c r="M132" s="136"/>
      <c r="N132" s="136"/>
      <c r="O132" s="136"/>
    </row>
    <row r="133" spans="1:15" x14ac:dyDescent="0.25">
      <c r="B133" s="723" t="s">
        <v>148</v>
      </c>
      <c r="C133" s="724">
        <f>HLOOKUP(B133,'III. Datos Entrada-BE'!$B$77:$L$90,14, FALSE)</f>
        <v>0</v>
      </c>
      <c r="D133" s="725">
        <f>'III. Datos Entrada-BE'!D104</f>
        <v>0</v>
      </c>
      <c r="E133" s="726"/>
      <c r="F133" s="871">
        <f t="shared" si="4"/>
        <v>0</v>
      </c>
      <c r="G133" s="20"/>
      <c r="H133" s="1054"/>
      <c r="I133" s="1055"/>
      <c r="J133" s="1055"/>
      <c r="K133" s="1055"/>
      <c r="L133" s="1056"/>
      <c r="M133" s="136"/>
      <c r="N133" s="136"/>
      <c r="O133" s="136"/>
    </row>
    <row r="134" spans="1:15" x14ac:dyDescent="0.25">
      <c r="B134" s="723" t="s">
        <v>151</v>
      </c>
      <c r="C134" s="724">
        <f>HLOOKUP(B134,'III. Datos Entrada-BE'!$B$77:$L$90,14, FALSE)</f>
        <v>0</v>
      </c>
      <c r="D134" s="725">
        <f>'III. Datos Entrada-BE'!D105</f>
        <v>0</v>
      </c>
      <c r="E134" s="726"/>
      <c r="F134" s="871">
        <f t="shared" si="4"/>
        <v>0</v>
      </c>
      <c r="G134" s="20"/>
      <c r="H134" s="1054"/>
      <c r="I134" s="1055"/>
      <c r="J134" s="1055"/>
      <c r="K134" s="1055"/>
      <c r="L134" s="1056"/>
      <c r="M134" s="136"/>
      <c r="N134" s="136"/>
      <c r="O134" s="136"/>
    </row>
    <row r="135" spans="1:15" x14ac:dyDescent="0.25">
      <c r="B135" s="723" t="s">
        <v>153</v>
      </c>
      <c r="C135" s="724">
        <f>HLOOKUP(B135,'III. Datos Entrada-BE'!$B$77:$L$90,14, FALSE)</f>
        <v>0</v>
      </c>
      <c r="D135" s="725">
        <f>'III. Datos Entrada-BE'!D106</f>
        <v>0</v>
      </c>
      <c r="E135" s="726"/>
      <c r="F135" s="871">
        <f t="shared" si="4"/>
        <v>0</v>
      </c>
      <c r="G135" s="20"/>
      <c r="H135" s="1054"/>
      <c r="I135" s="1055"/>
      <c r="J135" s="1055"/>
      <c r="K135" s="1055"/>
      <c r="L135" s="1056"/>
      <c r="M135" s="136"/>
      <c r="N135" s="136"/>
      <c r="O135" s="136"/>
    </row>
    <row r="136" spans="1:15" x14ac:dyDescent="0.25">
      <c r="B136" s="723" t="s">
        <v>155</v>
      </c>
      <c r="C136" s="724">
        <f>HLOOKUP(B136,'III. Datos Entrada-BE'!$B$77:$L$90,14, FALSE)</f>
        <v>0</v>
      </c>
      <c r="D136" s="725">
        <f>'III. Datos Entrada-BE'!D107</f>
        <v>0</v>
      </c>
      <c r="E136" s="726"/>
      <c r="F136" s="871">
        <f t="shared" si="4"/>
        <v>0</v>
      </c>
      <c r="G136" s="20"/>
      <c r="H136" s="1054"/>
      <c r="I136" s="1055"/>
      <c r="J136" s="1055"/>
      <c r="K136" s="1055"/>
      <c r="L136" s="1056"/>
      <c r="M136" s="136"/>
      <c r="N136" s="136"/>
      <c r="O136" s="136"/>
    </row>
    <row r="137" spans="1:15" x14ac:dyDescent="0.25">
      <c r="B137" s="723" t="s">
        <v>157</v>
      </c>
      <c r="C137" s="724">
        <f>HLOOKUP(B137,'III. Datos Entrada-BE'!$B$77:$L$90,14, FALSE)</f>
        <v>0</v>
      </c>
      <c r="D137" s="725">
        <f>'III. Datos Entrada-BE'!D108</f>
        <v>0</v>
      </c>
      <c r="E137" s="726"/>
      <c r="F137" s="871">
        <f t="shared" si="4"/>
        <v>0</v>
      </c>
      <c r="G137" s="20"/>
      <c r="H137" s="1054"/>
      <c r="I137" s="1055"/>
      <c r="J137" s="1055"/>
      <c r="K137" s="1055"/>
      <c r="L137" s="1056"/>
      <c r="M137" s="136"/>
      <c r="N137" s="136"/>
      <c r="O137" s="136"/>
    </row>
    <row r="138" spans="1:15" x14ac:dyDescent="0.25">
      <c r="B138" s="723" t="s">
        <v>159</v>
      </c>
      <c r="C138" s="724">
        <f>HLOOKUP(B138,'III. Datos Entrada-BE'!$B$77:$L$90,14, FALSE)</f>
        <v>0</v>
      </c>
      <c r="D138" s="725">
        <f>'III. Datos Entrada-BE'!D109</f>
        <v>0</v>
      </c>
      <c r="E138" s="726"/>
      <c r="F138" s="871">
        <f t="shared" si="4"/>
        <v>0</v>
      </c>
      <c r="G138" s="20"/>
      <c r="H138" s="1054"/>
      <c r="I138" s="1055"/>
      <c r="J138" s="1055"/>
      <c r="K138" s="1055"/>
      <c r="L138" s="1056"/>
      <c r="M138" s="136"/>
      <c r="N138" s="136"/>
      <c r="O138" s="136"/>
    </row>
    <row r="139" spans="1:15" ht="13" thickBot="1" x14ac:dyDescent="0.3">
      <c r="B139" s="727" t="s">
        <v>161</v>
      </c>
      <c r="C139" s="918">
        <f>HLOOKUP(B139,'III. Datos Entrada-BE'!$B$77:$L$90,14, FALSE)</f>
        <v>0</v>
      </c>
      <c r="D139" s="728">
        <f>'III. Datos Entrada-BE'!D110</f>
        <v>0</v>
      </c>
      <c r="E139" s="729"/>
      <c r="F139" s="730">
        <f t="shared" si="4"/>
        <v>0</v>
      </c>
      <c r="G139" s="20"/>
      <c r="H139" s="1054"/>
      <c r="I139" s="1055"/>
      <c r="J139" s="1055"/>
      <c r="K139" s="1055"/>
      <c r="L139" s="1056"/>
      <c r="M139" s="136"/>
      <c r="N139" s="136"/>
      <c r="O139" s="136"/>
    </row>
    <row r="140" spans="1:15" ht="15.5" thickBot="1" x14ac:dyDescent="0.45">
      <c r="B140" s="195"/>
      <c r="C140" s="20"/>
      <c r="D140" s="20"/>
      <c r="E140" s="207" t="s">
        <v>351</v>
      </c>
      <c r="F140" s="208">
        <f>SUM(F130:F139)</f>
        <v>0</v>
      </c>
      <c r="H140" s="1054"/>
      <c r="I140" s="1055"/>
      <c r="J140" s="1055"/>
      <c r="K140" s="1055"/>
      <c r="L140" s="1056"/>
      <c r="M140" s="136"/>
      <c r="N140" s="136"/>
    </row>
    <row r="141" spans="1:15" ht="13.5" thickBot="1" x14ac:dyDescent="0.35">
      <c r="B141" s="19"/>
      <c r="C141" s="20"/>
      <c r="D141" s="20"/>
      <c r="E141" s="20"/>
      <c r="F141" s="20"/>
      <c r="H141" s="1054"/>
      <c r="I141" s="1055"/>
      <c r="J141" s="1055"/>
      <c r="K141" s="1055"/>
      <c r="L141" s="1056"/>
      <c r="M141" s="136"/>
      <c r="N141" s="136"/>
    </row>
    <row r="142" spans="1:15" ht="15" x14ac:dyDescent="0.25">
      <c r="B142" s="1088" t="s">
        <v>352</v>
      </c>
      <c r="C142" s="1089"/>
      <c r="D142" s="1088" t="s">
        <v>353</v>
      </c>
      <c r="E142" s="1089"/>
      <c r="F142" s="20"/>
      <c r="H142" s="1054"/>
      <c r="I142" s="1055"/>
      <c r="J142" s="1055"/>
      <c r="K142" s="1055"/>
      <c r="L142" s="1056"/>
      <c r="M142" s="136"/>
      <c r="N142" s="136"/>
    </row>
    <row r="143" spans="1:15" ht="25" x14ac:dyDescent="0.3">
      <c r="A143" s="22"/>
      <c r="B143" s="731" t="s">
        <v>354</v>
      </c>
      <c r="C143" s="872" t="s">
        <v>355</v>
      </c>
      <c r="D143" s="209" t="s">
        <v>356</v>
      </c>
      <c r="E143" s="210" t="s">
        <v>355</v>
      </c>
      <c r="F143" s="22"/>
      <c r="G143" s="22"/>
      <c r="H143" s="1054"/>
      <c r="I143" s="1055"/>
      <c r="J143" s="1055"/>
      <c r="K143" s="1055"/>
      <c r="L143" s="1056"/>
      <c r="M143" s="136"/>
      <c r="N143" s="136"/>
    </row>
    <row r="144" spans="1:15" ht="13.5" thickBot="1" x14ac:dyDescent="0.35">
      <c r="A144" s="22"/>
      <c r="B144" s="211">
        <f>IF(E130=0,0,SUMPRODUCT(C130:C139, E130:E139,'III. Datos Entrada-BE'!C115:C124)/SUMPRODUCT(C130:C139,E130:E139))</f>
        <v>0</v>
      </c>
      <c r="C144" s="212"/>
      <c r="D144" s="732">
        <f>IF(ISNA(HLOOKUP('III. Datos Entrada-BE'!C20,'XIV. Tablas de referencia'!B86:U92,7,FALSE)),0,(HLOOKUP('III. Datos Entrada-BE'!C20,'XIV. Tablas de referencia'!B86:U92,7,FALSE)))</f>
        <v>0</v>
      </c>
      <c r="E144" s="706"/>
      <c r="F144" s="1090"/>
      <c r="G144" s="1091"/>
      <c r="H144" s="1057"/>
      <c r="I144" s="1058"/>
      <c r="J144" s="1058"/>
      <c r="K144" s="1058"/>
      <c r="L144" s="1059"/>
      <c r="M144" s="136"/>
      <c r="N144" s="136"/>
    </row>
    <row r="145" spans="1:17" ht="13" x14ac:dyDescent="0.3">
      <c r="A145" s="22"/>
      <c r="B145" s="22"/>
      <c r="C145" s="22"/>
      <c r="F145" s="10"/>
      <c r="G145" s="22"/>
    </row>
    <row r="146" spans="1:17" ht="28" customHeight="1" x14ac:dyDescent="0.3">
      <c r="A146" s="22"/>
      <c r="B146" s="1092" t="s">
        <v>357</v>
      </c>
      <c r="C146" s="1092"/>
      <c r="D146" s="1092"/>
      <c r="E146" s="1092"/>
      <c r="F146" s="1092"/>
      <c r="G146" s="1092"/>
    </row>
    <row r="147" spans="1:17" ht="52" customHeight="1" x14ac:dyDescent="0.3">
      <c r="A147" s="22"/>
      <c r="B147" s="1050" t="s">
        <v>358</v>
      </c>
      <c r="C147" s="1098"/>
      <c r="D147" s="1098"/>
      <c r="E147" s="1098"/>
      <c r="F147" s="1098"/>
      <c r="G147" s="1098"/>
    </row>
    <row r="148" spans="1:17" ht="51" customHeight="1" x14ac:dyDescent="0.3">
      <c r="A148" s="22"/>
      <c r="B148" s="1099" t="s">
        <v>359</v>
      </c>
      <c r="C148" s="1063"/>
      <c r="D148" s="1063"/>
      <c r="E148" s="1063"/>
      <c r="F148" s="1063"/>
      <c r="G148" s="1063"/>
    </row>
    <row r="149" spans="1:17" x14ac:dyDescent="0.25">
      <c r="C149" s="10"/>
      <c r="D149" s="10"/>
      <c r="E149" s="10"/>
      <c r="F149" s="10"/>
      <c r="G149" s="10"/>
      <c r="H149" s="10"/>
      <c r="I149" s="10"/>
      <c r="J149" s="10"/>
      <c r="K149" s="10"/>
      <c r="L149" s="10"/>
      <c r="M149" s="10"/>
    </row>
    <row r="150" spans="1:17" s="185" customFormat="1" ht="16" thickBot="1" x14ac:dyDescent="0.4">
      <c r="B150" s="186" t="s">
        <v>360</v>
      </c>
      <c r="C150" s="204"/>
      <c r="D150" s="204"/>
      <c r="E150" s="204"/>
      <c r="F150" s="204"/>
      <c r="G150" s="204"/>
      <c r="L150" s="204"/>
      <c r="M150" s="204"/>
    </row>
    <row r="151" spans="1:17" ht="71.150000000000006" customHeight="1" x14ac:dyDescent="0.25">
      <c r="B151" s="1063" t="s">
        <v>361</v>
      </c>
      <c r="C151" s="1063"/>
      <c r="D151" s="1063"/>
      <c r="E151" s="1063"/>
      <c r="F151" s="1063"/>
      <c r="G151" s="10"/>
      <c r="H151" s="1051" t="s">
        <v>288</v>
      </c>
      <c r="I151" s="1052"/>
      <c r="J151" s="1052"/>
      <c r="K151" s="1052"/>
      <c r="L151" s="1053"/>
    </row>
    <row r="152" spans="1:17" ht="13" thickBot="1" x14ac:dyDescent="0.3">
      <c r="G152" s="10"/>
      <c r="H152" s="1054"/>
      <c r="I152" s="1055"/>
      <c r="J152" s="1055"/>
      <c r="K152" s="1055"/>
      <c r="L152" s="1056"/>
    </row>
    <row r="153" spans="1:17" ht="26.5" thickBot="1" x14ac:dyDescent="0.3">
      <c r="A153" s="99"/>
      <c r="B153" s="163" t="s">
        <v>362</v>
      </c>
      <c r="C153" s="213" t="s">
        <v>363</v>
      </c>
      <c r="E153" s="1100" t="s">
        <v>364</v>
      </c>
      <c r="F153" s="1101"/>
      <c r="G153" s="214"/>
      <c r="H153" s="1054"/>
      <c r="I153" s="1055"/>
      <c r="J153" s="1055"/>
      <c r="K153" s="1055"/>
      <c r="L153" s="1056"/>
      <c r="N153" s="99"/>
      <c r="O153" s="99"/>
      <c r="P153" s="99"/>
      <c r="Q153" s="99"/>
    </row>
    <row r="154" spans="1:17" ht="13.5" thickBot="1" x14ac:dyDescent="0.35">
      <c r="B154" s="733"/>
      <c r="C154" s="873">
        <v>0</v>
      </c>
      <c r="E154" s="215" t="s">
        <v>365</v>
      </c>
      <c r="F154" s="215" t="s">
        <v>366</v>
      </c>
      <c r="G154" s="10"/>
      <c r="H154" s="1054"/>
      <c r="I154" s="1055"/>
      <c r="J154" s="1055"/>
      <c r="K154" s="1055"/>
      <c r="L154" s="1056"/>
    </row>
    <row r="155" spans="1:17" x14ac:dyDescent="0.25">
      <c r="B155" s="733"/>
      <c r="C155" s="873">
        <v>0</v>
      </c>
      <c r="E155" s="390" t="s">
        <v>194</v>
      </c>
      <c r="F155" s="391" t="s">
        <v>195</v>
      </c>
      <c r="G155" s="389"/>
      <c r="H155" s="1054"/>
      <c r="I155" s="1055"/>
      <c r="J155" s="1055"/>
      <c r="K155" s="1055"/>
      <c r="L155" s="1056"/>
    </row>
    <row r="156" spans="1:17" ht="26" x14ac:dyDescent="0.25">
      <c r="B156" s="734" t="s">
        <v>367</v>
      </c>
      <c r="C156" s="874" t="s">
        <v>368</v>
      </c>
      <c r="E156" s="392" t="s">
        <v>196</v>
      </c>
      <c r="F156" s="393" t="s">
        <v>197</v>
      </c>
      <c r="G156" s="389"/>
      <c r="H156" s="1054"/>
      <c r="I156" s="1055"/>
      <c r="J156" s="1055"/>
      <c r="K156" s="1055"/>
      <c r="L156" s="1056"/>
    </row>
    <row r="157" spans="1:17" ht="25" x14ac:dyDescent="0.25">
      <c r="B157" s="733"/>
      <c r="C157" s="873">
        <v>0</v>
      </c>
      <c r="E157" s="392" t="s">
        <v>198</v>
      </c>
      <c r="F157" s="393" t="s">
        <v>199</v>
      </c>
      <c r="G157" s="389"/>
      <c r="H157" s="1054"/>
      <c r="I157" s="1055"/>
      <c r="J157" s="1055"/>
      <c r="K157" s="1055"/>
      <c r="L157" s="1056"/>
    </row>
    <row r="158" spans="1:17" ht="13" x14ac:dyDescent="0.25">
      <c r="B158" s="733"/>
      <c r="C158" s="873">
        <v>0</v>
      </c>
      <c r="E158" s="394"/>
      <c r="F158" s="393" t="s">
        <v>200</v>
      </c>
      <c r="G158" s="389"/>
      <c r="H158" s="1054"/>
      <c r="I158" s="1055"/>
      <c r="J158" s="1055"/>
      <c r="K158" s="1055"/>
      <c r="L158" s="1056"/>
    </row>
    <row r="159" spans="1:17" ht="12" customHeight="1" x14ac:dyDescent="0.25">
      <c r="B159" s="733"/>
      <c r="C159" s="873">
        <v>0</v>
      </c>
      <c r="E159" s="394"/>
      <c r="F159" s="393" t="s">
        <v>201</v>
      </c>
      <c r="G159" s="389"/>
      <c r="H159" s="1054"/>
      <c r="I159" s="1055"/>
      <c r="J159" s="1055"/>
      <c r="K159" s="1055"/>
      <c r="L159" s="1056"/>
    </row>
    <row r="160" spans="1:17" ht="12" customHeight="1" x14ac:dyDescent="0.25">
      <c r="B160" s="733"/>
      <c r="C160" s="873">
        <v>0</v>
      </c>
      <c r="E160" s="394"/>
      <c r="F160" s="393" t="s">
        <v>202</v>
      </c>
      <c r="G160" s="389"/>
      <c r="H160" s="1054"/>
      <c r="I160" s="1055"/>
      <c r="J160" s="1055"/>
      <c r="K160" s="1055"/>
      <c r="L160" s="1056"/>
    </row>
    <row r="161" spans="1:16" ht="12" customHeight="1" x14ac:dyDescent="0.25">
      <c r="B161" s="733"/>
      <c r="C161" s="873">
        <v>0</v>
      </c>
      <c r="E161" s="394"/>
      <c r="F161" s="393" t="s">
        <v>203</v>
      </c>
      <c r="G161" s="389"/>
      <c r="H161" s="1054"/>
      <c r="I161" s="1055"/>
      <c r="J161" s="1055"/>
      <c r="K161" s="1055"/>
      <c r="L161" s="1056"/>
    </row>
    <row r="162" spans="1:16" ht="12" customHeight="1" x14ac:dyDescent="0.25">
      <c r="B162" s="733"/>
      <c r="C162" s="873">
        <v>0</v>
      </c>
      <c r="E162" s="394"/>
      <c r="F162" s="393" t="s">
        <v>204</v>
      </c>
      <c r="G162" s="389"/>
      <c r="H162" s="1054"/>
      <c r="I162" s="1055"/>
      <c r="J162" s="1055"/>
      <c r="K162" s="1055"/>
      <c r="L162" s="1056"/>
    </row>
    <row r="163" spans="1:16" ht="12" customHeight="1" x14ac:dyDescent="0.25">
      <c r="B163" s="733"/>
      <c r="C163" s="873">
        <v>0</v>
      </c>
      <c r="E163" s="394"/>
      <c r="F163" s="393" t="s">
        <v>205</v>
      </c>
      <c r="G163" s="389"/>
      <c r="H163" s="1054"/>
      <c r="I163" s="1055"/>
      <c r="J163" s="1055"/>
      <c r="K163" s="1055"/>
      <c r="L163" s="1056"/>
    </row>
    <row r="164" spans="1:16" ht="12" customHeight="1" x14ac:dyDescent="0.25">
      <c r="B164" s="733"/>
      <c r="C164" s="873">
        <v>0</v>
      </c>
      <c r="E164" s="394"/>
      <c r="F164" s="393" t="s">
        <v>206</v>
      </c>
      <c r="G164" s="389"/>
      <c r="H164" s="1054"/>
      <c r="I164" s="1055"/>
      <c r="J164" s="1055"/>
      <c r="K164" s="1055"/>
      <c r="L164" s="1056"/>
    </row>
    <row r="165" spans="1:16" ht="13" x14ac:dyDescent="0.25">
      <c r="B165" s="733"/>
      <c r="C165" s="873">
        <v>0</v>
      </c>
      <c r="E165" s="394"/>
      <c r="F165" s="393" t="s">
        <v>207</v>
      </c>
      <c r="G165" s="389"/>
      <c r="H165" s="1054"/>
      <c r="I165" s="1055"/>
      <c r="J165" s="1055"/>
      <c r="K165" s="1055"/>
      <c r="L165" s="1056"/>
    </row>
    <row r="166" spans="1:16" ht="13" customHeight="1" thickBot="1" x14ac:dyDescent="0.3">
      <c r="B166" s="735"/>
      <c r="C166" s="736">
        <v>0</v>
      </c>
      <c r="E166" s="395"/>
      <c r="F166" s="396" t="s">
        <v>208</v>
      </c>
      <c r="G166" s="565"/>
      <c r="H166" s="1057"/>
      <c r="I166" s="1058"/>
      <c r="J166" s="1058"/>
      <c r="K166" s="1058"/>
      <c r="L166" s="1059"/>
    </row>
    <row r="167" spans="1:16" x14ac:dyDescent="0.25">
      <c r="C167" s="5"/>
      <c r="D167" s="10"/>
      <c r="F167" s="10"/>
      <c r="G167" s="10"/>
      <c r="H167" s="10"/>
      <c r="I167" s="10"/>
      <c r="J167" s="10"/>
      <c r="K167" s="10"/>
      <c r="L167" s="10"/>
      <c r="M167" s="10"/>
    </row>
    <row r="168" spans="1:16" s="185" customFormat="1" ht="15.5" x14ac:dyDescent="0.35">
      <c r="B168" s="186" t="s">
        <v>369</v>
      </c>
      <c r="C168" s="204"/>
      <c r="D168" s="204"/>
      <c r="E168" s="204"/>
      <c r="F168" s="204"/>
      <c r="G168" s="204"/>
      <c r="H168" s="204"/>
      <c r="I168" s="204"/>
      <c r="J168" s="204"/>
      <c r="K168" s="204"/>
      <c r="L168" s="204"/>
      <c r="M168" s="204"/>
    </row>
    <row r="169" spans="1:16" ht="30" customHeight="1" thickBot="1" x14ac:dyDescent="0.3">
      <c r="B169" s="1102" t="s">
        <v>370</v>
      </c>
      <c r="C169" s="1047"/>
      <c r="D169" s="1047"/>
      <c r="E169" s="1047"/>
      <c r="F169" s="1047"/>
      <c r="G169" s="1047"/>
      <c r="H169" s="1047"/>
      <c r="I169" s="1047"/>
      <c r="J169" s="1047"/>
      <c r="K169" s="1047"/>
      <c r="L169" s="1047"/>
      <c r="M169" s="10"/>
    </row>
    <row r="170" spans="1:16" ht="39.5" thickBot="1" x14ac:dyDescent="0.35">
      <c r="A170" s="22"/>
      <c r="B170" s="216" t="s">
        <v>371</v>
      </c>
      <c r="C170" s="457" t="str">
        <f>'III. Datos Entrada-BE'!C77</f>
        <v>Poblacion 1</v>
      </c>
      <c r="D170" s="458" t="str">
        <f>'III. Datos Entrada-BE'!D77</f>
        <v>Poblacion 2</v>
      </c>
      <c r="E170" s="458" t="str">
        <f>'III. Datos Entrada-BE'!E77</f>
        <v>Poblacion 3</v>
      </c>
      <c r="F170" s="458" t="str">
        <f>'III. Datos Entrada-BE'!F77</f>
        <v>Poblacion 4</v>
      </c>
      <c r="G170" s="458" t="str">
        <f>'III. Datos Entrada-BE'!G77</f>
        <v>Poblacion 5</v>
      </c>
      <c r="H170" s="458" t="str">
        <f>'III. Datos Entrada-BE'!H77</f>
        <v>Poblacion 6</v>
      </c>
      <c r="I170" s="458" t="str">
        <f>'III. Datos Entrada-BE'!I77</f>
        <v>Poblacion 7</v>
      </c>
      <c r="J170" s="458" t="str">
        <f>'III. Datos Entrada-BE'!J77</f>
        <v>Poblacion 8</v>
      </c>
      <c r="K170" s="458" t="str">
        <f>'III. Datos Entrada-BE'!K77</f>
        <v>Poblacion 9</v>
      </c>
      <c r="L170" s="459" t="str">
        <f>'III. Datos Entrada-BE'!L77</f>
        <v>Poblacion 10</v>
      </c>
      <c r="M170" s="101"/>
      <c r="N170" s="101"/>
      <c r="O170" s="22"/>
      <c r="P170" s="22"/>
    </row>
    <row r="171" spans="1:16" ht="13" x14ac:dyDescent="0.25">
      <c r="B171" s="220">
        <f>B154</f>
        <v>0</v>
      </c>
      <c r="C171" s="450"/>
      <c r="D171" s="133"/>
      <c r="E171" s="133"/>
      <c r="F171" s="133"/>
      <c r="G171" s="133"/>
      <c r="H171" s="133"/>
      <c r="I171" s="133"/>
      <c r="J171" s="133"/>
      <c r="K171" s="133"/>
      <c r="L171" s="352"/>
      <c r="M171" s="135"/>
      <c r="N171" s="135"/>
    </row>
    <row r="172" spans="1:16" ht="13.5" thickBot="1" x14ac:dyDescent="0.3">
      <c r="B172" s="737">
        <f>B155</f>
        <v>0</v>
      </c>
      <c r="C172" s="696"/>
      <c r="D172" s="692"/>
      <c r="E172" s="692"/>
      <c r="F172" s="692"/>
      <c r="G172" s="692"/>
      <c r="H172" s="692"/>
      <c r="I172" s="692"/>
      <c r="J172" s="692"/>
      <c r="K172" s="692"/>
      <c r="L172" s="693"/>
      <c r="M172" s="135"/>
      <c r="N172" s="135"/>
    </row>
    <row r="173" spans="1:16" ht="13.5" thickBot="1" x14ac:dyDescent="0.3">
      <c r="B173" s="222"/>
      <c r="C173" s="10"/>
      <c r="D173" s="10"/>
      <c r="E173" s="10"/>
      <c r="F173" s="10"/>
      <c r="G173" s="10"/>
      <c r="H173" s="10"/>
      <c r="I173" s="10"/>
      <c r="J173" s="10"/>
      <c r="K173" s="10"/>
      <c r="L173" s="460"/>
    </row>
    <row r="174" spans="1:16" ht="39.5" thickBot="1" x14ac:dyDescent="0.35">
      <c r="A174" s="22"/>
      <c r="B174" s="612" t="s">
        <v>372</v>
      </c>
      <c r="C174" s="217" t="str">
        <f>'III. Datos Entrada-BE'!C77</f>
        <v>Poblacion 1</v>
      </c>
      <c r="D174" s="218" t="str">
        <f>'III. Datos Entrada-BE'!D77</f>
        <v>Poblacion 2</v>
      </c>
      <c r="E174" s="218" t="str">
        <f>'III. Datos Entrada-BE'!E77</f>
        <v>Poblacion 3</v>
      </c>
      <c r="F174" s="218" t="str">
        <f>'III. Datos Entrada-BE'!F77</f>
        <v>Poblacion 4</v>
      </c>
      <c r="G174" s="218" t="str">
        <f>'III. Datos Entrada-BE'!G77</f>
        <v>Poblacion 5</v>
      </c>
      <c r="H174" s="218" t="str">
        <f>'III. Datos Entrada-BE'!H77</f>
        <v>Poblacion 6</v>
      </c>
      <c r="I174" s="218" t="str">
        <f>'III. Datos Entrada-BE'!I77</f>
        <v>Poblacion 7</v>
      </c>
      <c r="J174" s="218" t="str">
        <f>'III. Datos Entrada-BE'!J77</f>
        <v>Poblacion 8</v>
      </c>
      <c r="K174" s="218" t="str">
        <f>'III. Datos Entrada-BE'!K77</f>
        <v>Poblacion 9</v>
      </c>
      <c r="L174" s="219" t="str">
        <f>'III. Datos Entrada-BE'!L77</f>
        <v>Poblacion 10</v>
      </c>
      <c r="M174" s="101"/>
      <c r="N174" s="101"/>
      <c r="O174" s="22"/>
      <c r="P174" s="22"/>
    </row>
    <row r="175" spans="1:16" ht="13" x14ac:dyDescent="0.25">
      <c r="B175" s="220">
        <f t="shared" ref="B175:B184" si="5">B157</f>
        <v>0</v>
      </c>
      <c r="C175" s="450"/>
      <c r="D175" s="133"/>
      <c r="E175" s="133"/>
      <c r="F175" s="133"/>
      <c r="G175" s="133"/>
      <c r="H175" s="133"/>
      <c r="I175" s="133"/>
      <c r="J175" s="133"/>
      <c r="K175" s="133"/>
      <c r="L175" s="352"/>
      <c r="M175" s="135"/>
      <c r="N175" s="135"/>
    </row>
    <row r="176" spans="1:16" ht="13" x14ac:dyDescent="0.25">
      <c r="B176" s="738">
        <f>B158</f>
        <v>0</v>
      </c>
      <c r="C176" s="221"/>
      <c r="D176" s="173"/>
      <c r="E176" s="173"/>
      <c r="F176" s="173"/>
      <c r="G176" s="173"/>
      <c r="H176" s="173"/>
      <c r="I176" s="173"/>
      <c r="J176" s="173"/>
      <c r="K176" s="173"/>
      <c r="L176" s="174"/>
      <c r="M176" s="135"/>
      <c r="N176" s="135"/>
    </row>
    <row r="177" spans="2:15" ht="13" x14ac:dyDescent="0.25">
      <c r="B177" s="738">
        <f>B159</f>
        <v>0</v>
      </c>
      <c r="C177" s="221"/>
      <c r="D177" s="173"/>
      <c r="E177" s="173"/>
      <c r="F177" s="173"/>
      <c r="G177" s="173"/>
      <c r="H177" s="173"/>
      <c r="I177" s="173"/>
      <c r="J177" s="173"/>
      <c r="K177" s="173"/>
      <c r="L177" s="174"/>
      <c r="M177" s="135"/>
      <c r="N177" s="135"/>
    </row>
    <row r="178" spans="2:15" ht="13" x14ac:dyDescent="0.25">
      <c r="B178" s="738">
        <f t="shared" si="5"/>
        <v>0</v>
      </c>
      <c r="C178" s="221"/>
      <c r="D178" s="173"/>
      <c r="E178" s="173"/>
      <c r="F178" s="173"/>
      <c r="G178" s="173"/>
      <c r="H178" s="173"/>
      <c r="I178" s="173"/>
      <c r="J178" s="173"/>
      <c r="K178" s="173"/>
      <c r="L178" s="174"/>
      <c r="M178" s="135"/>
      <c r="N178" s="135"/>
    </row>
    <row r="179" spans="2:15" ht="13" x14ac:dyDescent="0.25">
      <c r="B179" s="738">
        <f t="shared" si="5"/>
        <v>0</v>
      </c>
      <c r="C179" s="221"/>
      <c r="D179" s="173"/>
      <c r="E179" s="173"/>
      <c r="F179" s="173"/>
      <c r="G179" s="173"/>
      <c r="H179" s="173"/>
      <c r="I179" s="173"/>
      <c r="J179" s="173"/>
      <c r="K179" s="173"/>
      <c r="L179" s="174"/>
      <c r="M179" s="135"/>
      <c r="N179" s="135"/>
    </row>
    <row r="180" spans="2:15" ht="13" x14ac:dyDescent="0.25">
      <c r="B180" s="738">
        <f t="shared" si="5"/>
        <v>0</v>
      </c>
      <c r="C180" s="221"/>
      <c r="D180" s="173"/>
      <c r="E180" s="173"/>
      <c r="F180" s="173"/>
      <c r="G180" s="173"/>
      <c r="H180" s="173"/>
      <c r="I180" s="173"/>
      <c r="J180" s="173"/>
      <c r="K180" s="173"/>
      <c r="L180" s="174"/>
      <c r="M180" s="135"/>
      <c r="N180" s="135"/>
    </row>
    <row r="181" spans="2:15" ht="13" x14ac:dyDescent="0.25">
      <c r="B181" s="738">
        <f t="shared" si="5"/>
        <v>0</v>
      </c>
      <c r="C181" s="221"/>
      <c r="D181" s="173"/>
      <c r="E181" s="173"/>
      <c r="F181" s="173"/>
      <c r="G181" s="173"/>
      <c r="H181" s="173"/>
      <c r="I181" s="173"/>
      <c r="J181" s="173"/>
      <c r="K181" s="173"/>
      <c r="L181" s="174"/>
      <c r="M181" s="135"/>
      <c r="N181" s="135"/>
    </row>
    <row r="182" spans="2:15" ht="13" x14ac:dyDescent="0.25">
      <c r="B182" s="738">
        <f t="shared" si="5"/>
        <v>0</v>
      </c>
      <c r="C182" s="221"/>
      <c r="D182" s="173"/>
      <c r="E182" s="173"/>
      <c r="F182" s="173"/>
      <c r="G182" s="173"/>
      <c r="H182" s="173"/>
      <c r="I182" s="173"/>
      <c r="J182" s="173"/>
      <c r="K182" s="173"/>
      <c r="L182" s="174"/>
      <c r="M182" s="135"/>
      <c r="N182" s="135"/>
    </row>
    <row r="183" spans="2:15" ht="13" x14ac:dyDescent="0.25">
      <c r="B183" s="738">
        <f t="shared" si="5"/>
        <v>0</v>
      </c>
      <c r="C183" s="221"/>
      <c r="D183" s="173"/>
      <c r="E183" s="173"/>
      <c r="F183" s="173"/>
      <c r="G183" s="173"/>
      <c r="H183" s="173"/>
      <c r="I183" s="173"/>
      <c r="J183" s="173"/>
      <c r="K183" s="173"/>
      <c r="L183" s="174"/>
      <c r="M183" s="135"/>
      <c r="N183" s="135"/>
    </row>
    <row r="184" spans="2:15" ht="13.5" thickBot="1" x14ac:dyDescent="0.3">
      <c r="B184" s="737">
        <f t="shared" si="5"/>
        <v>0</v>
      </c>
      <c r="C184" s="451"/>
      <c r="D184" s="159"/>
      <c r="E184" s="159"/>
      <c r="F184" s="159"/>
      <c r="G184" s="159"/>
      <c r="H184" s="159"/>
      <c r="I184" s="159"/>
      <c r="J184" s="159"/>
      <c r="K184" s="159"/>
      <c r="L184" s="160"/>
      <c r="M184" s="135"/>
      <c r="N184" s="135"/>
    </row>
    <row r="185" spans="2:15" ht="13" x14ac:dyDescent="0.25">
      <c r="B185" s="102"/>
      <c r="C185" s="135"/>
      <c r="D185" s="135"/>
      <c r="E185" s="135"/>
      <c r="F185" s="135"/>
      <c r="G185" s="135"/>
      <c r="H185" s="135"/>
      <c r="I185" s="135"/>
      <c r="J185" s="135"/>
      <c r="K185" s="135"/>
      <c r="L185" s="135"/>
      <c r="M185" s="135"/>
      <c r="N185" s="135"/>
      <c r="O185" s="135"/>
    </row>
    <row r="186" spans="2:15" x14ac:dyDescent="0.25">
      <c r="C186" s="10"/>
      <c r="D186" s="10"/>
      <c r="E186" s="10"/>
      <c r="F186" s="10"/>
      <c r="G186" s="10"/>
      <c r="H186" s="10"/>
      <c r="I186" s="10"/>
      <c r="J186" s="10"/>
      <c r="K186" s="10"/>
      <c r="L186" s="10"/>
      <c r="M186" s="10"/>
    </row>
    <row r="187" spans="2:15" s="185" customFormat="1" ht="15.5" x14ac:dyDescent="0.35">
      <c r="B187" s="186" t="s">
        <v>373</v>
      </c>
      <c r="C187" s="223"/>
      <c r="E187" s="204"/>
      <c r="F187" s="204"/>
      <c r="G187" s="204"/>
      <c r="H187" s="204"/>
      <c r="I187" s="204"/>
      <c r="J187" s="204"/>
      <c r="K187" s="204"/>
      <c r="L187" s="204"/>
      <c r="M187" s="204"/>
    </row>
    <row r="188" spans="2:15" x14ac:dyDescent="0.25">
      <c r="B188" s="2" t="s">
        <v>374</v>
      </c>
      <c r="C188" s="5"/>
      <c r="D188" s="135"/>
      <c r="E188" s="10"/>
      <c r="F188" s="10"/>
      <c r="G188" s="10"/>
      <c r="H188" s="10"/>
      <c r="I188" s="10"/>
      <c r="J188" s="10"/>
      <c r="K188" s="10"/>
      <c r="L188" s="10"/>
      <c r="M188" s="10"/>
    </row>
    <row r="189" spans="2:15" ht="13" thickBot="1" x14ac:dyDescent="0.3">
      <c r="C189" s="10"/>
      <c r="D189" s="10"/>
      <c r="E189" s="10"/>
      <c r="F189" s="10"/>
      <c r="G189" s="10"/>
      <c r="H189" s="10"/>
      <c r="I189" s="10"/>
      <c r="J189" s="10"/>
      <c r="K189" s="10"/>
      <c r="L189" s="10"/>
      <c r="M189" s="10"/>
    </row>
    <row r="190" spans="2:15" x14ac:dyDescent="0.25">
      <c r="B190" s="1051" t="s">
        <v>288</v>
      </c>
      <c r="C190" s="1052"/>
      <c r="D190" s="1052"/>
      <c r="E190" s="1053"/>
      <c r="F190" s="138"/>
      <c r="G190" s="138"/>
      <c r="H190" s="138"/>
      <c r="I190" s="138"/>
      <c r="J190" s="138"/>
      <c r="K190" s="138"/>
      <c r="L190" s="138"/>
      <c r="M190" s="138"/>
    </row>
    <row r="191" spans="2:15" x14ac:dyDescent="0.25">
      <c r="B191" s="1054"/>
      <c r="C191" s="1055"/>
      <c r="D191" s="1055"/>
      <c r="E191" s="1056"/>
      <c r="F191" s="138"/>
      <c r="G191" s="138"/>
      <c r="H191" s="138"/>
      <c r="I191" s="138"/>
      <c r="J191" s="138"/>
      <c r="K191" s="138"/>
      <c r="L191" s="138"/>
      <c r="M191" s="138"/>
    </row>
    <row r="192" spans="2:15" x14ac:dyDescent="0.25">
      <c r="B192" s="1054"/>
      <c r="C192" s="1055"/>
      <c r="D192" s="1055"/>
      <c r="E192" s="1056"/>
      <c r="F192" s="138"/>
      <c r="G192" s="138"/>
      <c r="H192" s="138"/>
      <c r="I192" s="138"/>
      <c r="J192" s="138"/>
      <c r="K192" s="138"/>
      <c r="L192" s="138"/>
      <c r="M192" s="138"/>
    </row>
    <row r="193" spans="2:18" x14ac:dyDescent="0.25">
      <c r="B193" s="1054"/>
      <c r="C193" s="1055"/>
      <c r="D193" s="1055"/>
      <c r="E193" s="1056"/>
      <c r="F193" s="138"/>
      <c r="G193" s="138"/>
      <c r="H193" s="138"/>
      <c r="I193" s="138"/>
      <c r="J193" s="138"/>
      <c r="K193" s="138"/>
      <c r="L193" s="138"/>
      <c r="M193" s="138"/>
    </row>
    <row r="194" spans="2:18" x14ac:dyDescent="0.25">
      <c r="B194" s="1054"/>
      <c r="C194" s="1055"/>
      <c r="D194" s="1055"/>
      <c r="E194" s="1056"/>
      <c r="F194" s="138"/>
      <c r="G194" s="138"/>
      <c r="H194" s="138"/>
      <c r="I194" s="138"/>
      <c r="J194" s="138"/>
      <c r="K194" s="138"/>
      <c r="L194" s="138"/>
      <c r="M194" s="138"/>
    </row>
    <row r="195" spans="2:18" x14ac:dyDescent="0.25">
      <c r="B195" s="1054"/>
      <c r="C195" s="1055"/>
      <c r="D195" s="1055"/>
      <c r="E195" s="1056"/>
      <c r="F195" s="138"/>
      <c r="G195" s="138"/>
      <c r="H195" s="138"/>
      <c r="I195" s="138"/>
      <c r="J195" s="138"/>
      <c r="K195" s="138"/>
      <c r="L195" s="138"/>
      <c r="M195" s="138"/>
    </row>
    <row r="196" spans="2:18" x14ac:dyDescent="0.25">
      <c r="B196" s="1054"/>
      <c r="C196" s="1055"/>
      <c r="D196" s="1055"/>
      <c r="E196" s="1056"/>
      <c r="F196" s="138"/>
      <c r="G196" s="138"/>
      <c r="H196" s="138"/>
      <c r="I196" s="138"/>
      <c r="J196" s="138"/>
      <c r="K196" s="138"/>
      <c r="L196" s="138"/>
      <c r="M196" s="138"/>
    </row>
    <row r="197" spans="2:18" x14ac:dyDescent="0.25">
      <c r="B197" s="1054"/>
      <c r="C197" s="1055"/>
      <c r="D197" s="1055"/>
      <c r="E197" s="1056"/>
      <c r="F197" s="138"/>
      <c r="G197" s="138"/>
      <c r="H197" s="138"/>
      <c r="I197" s="138"/>
      <c r="J197" s="138"/>
      <c r="K197" s="138"/>
      <c r="L197" s="138"/>
      <c r="M197" s="138"/>
    </row>
    <row r="198" spans="2:18" x14ac:dyDescent="0.25">
      <c r="B198" s="1054"/>
      <c r="C198" s="1055"/>
      <c r="D198" s="1055"/>
      <c r="E198" s="1056"/>
      <c r="F198" s="138"/>
      <c r="G198" s="138"/>
      <c r="H198" s="138"/>
      <c r="I198" s="138"/>
      <c r="J198" s="138"/>
      <c r="K198" s="138"/>
      <c r="L198" s="138"/>
      <c r="M198" s="138"/>
    </row>
    <row r="199" spans="2:18" ht="13" thickBot="1" x14ac:dyDescent="0.3">
      <c r="B199" s="1057"/>
      <c r="C199" s="1058"/>
      <c r="D199" s="1058"/>
      <c r="E199" s="1059"/>
    </row>
    <row r="201" spans="2:18" s="185" customFormat="1" ht="15.5" x14ac:dyDescent="0.35">
      <c r="B201" s="186" t="s">
        <v>375</v>
      </c>
      <c r="C201" s="224"/>
      <c r="D201" s="224"/>
      <c r="E201" s="224"/>
      <c r="F201" s="188"/>
    </row>
    <row r="202" spans="2:18" ht="13" x14ac:dyDescent="0.3">
      <c r="B202" s="130"/>
      <c r="F202" s="3"/>
    </row>
    <row r="203" spans="2:18" ht="12" customHeight="1" x14ac:dyDescent="0.4">
      <c r="B203" s="1096" t="s">
        <v>376</v>
      </c>
      <c r="C203" s="1096"/>
      <c r="D203" s="1096"/>
      <c r="E203" s="1096"/>
      <c r="F203" s="1096"/>
    </row>
    <row r="204" spans="2:18" ht="39" customHeight="1" thickBot="1" x14ac:dyDescent="0.3">
      <c r="B204" s="1062" t="s">
        <v>377</v>
      </c>
      <c r="C204" s="1062"/>
      <c r="D204" s="1062"/>
      <c r="E204" s="1062"/>
      <c r="F204" s="192"/>
    </row>
    <row r="205" spans="2:18" ht="15.5" thickBot="1" x14ac:dyDescent="0.35">
      <c r="B205" s="148" t="s">
        <v>378</v>
      </c>
      <c r="C205" s="181" t="s">
        <v>379</v>
      </c>
      <c r="D205" s="181" t="s">
        <v>234</v>
      </c>
      <c r="E205" s="181" t="s">
        <v>235</v>
      </c>
      <c r="F205" s="182" t="s">
        <v>380</v>
      </c>
      <c r="I205" s="401" t="s">
        <v>230</v>
      </c>
      <c r="J205" s="367"/>
      <c r="K205" s="1093" t="s">
        <v>231</v>
      </c>
      <c r="L205" s="1094"/>
      <c r="M205" s="1094"/>
      <c r="N205" s="1094"/>
      <c r="O205" s="1094"/>
      <c r="P205" s="1094"/>
      <c r="Q205" s="1094"/>
      <c r="R205" s="1095"/>
    </row>
    <row r="206" spans="2:18" ht="13" x14ac:dyDescent="0.25">
      <c r="B206" s="739"/>
      <c r="C206" s="853"/>
      <c r="D206" s="589"/>
      <c r="E206" s="847">
        <f>IF(ISBLANK(C206),0,VLOOKUP(C206,'XIV. Tablas de referencia'!$B$175:$C$191,2,FALSE))</f>
        <v>0</v>
      </c>
      <c r="F206" s="699">
        <f>IF(ISBLANK(B206), 0, VLOOKUP(B206,'XIV. Tablas de referencia'!$B$135:$E$168,4, FALSE))</f>
        <v>0</v>
      </c>
      <c r="I206" s="398" t="s">
        <v>237</v>
      </c>
      <c r="J206" s="368"/>
      <c r="K206" s="408" t="s">
        <v>238</v>
      </c>
      <c r="L206" s="402"/>
      <c r="M206" s="402"/>
      <c r="N206" s="403"/>
      <c r="O206" s="566"/>
      <c r="R206" s="405"/>
    </row>
    <row r="207" spans="2:18" ht="13" x14ac:dyDescent="0.25">
      <c r="B207" s="739"/>
      <c r="C207" s="853"/>
      <c r="D207" s="853"/>
      <c r="E207" s="847">
        <f>IF(ISBLANK(C207),0,VLOOKUP(C207,'XIV. Tablas de referencia'!$B$176:$C$192,2,FALSE))</f>
        <v>0</v>
      </c>
      <c r="F207" s="699">
        <f>IF(ISBLANK(B207), 0, VLOOKUP(B207,'XIV. Tablas de referencia'!$B$152:$E$168,4, FALSE))</f>
        <v>0</v>
      </c>
      <c r="I207" s="399" t="s">
        <v>239</v>
      </c>
      <c r="J207" s="369"/>
      <c r="K207" s="409" t="s">
        <v>240</v>
      </c>
      <c r="L207" s="362"/>
      <c r="M207" s="362"/>
      <c r="R207" s="405"/>
    </row>
    <row r="208" spans="2:18" ht="13" x14ac:dyDescent="0.3">
      <c r="B208" s="739"/>
      <c r="C208" s="853"/>
      <c r="D208" s="853"/>
      <c r="E208" s="847">
        <f>IF(ISBLANK(C208),0,VLOOKUP(C208,'XIV. Tablas de referencia'!$B$177:$C$193,2,FALSE))</f>
        <v>0</v>
      </c>
      <c r="F208" s="699">
        <f>IF(ISBLANK(B208), 0, VLOOKUP(B208,'XIV. Tablas de referencia'!$B$152:$E$168,4, FALSE))</f>
        <v>0</v>
      </c>
      <c r="I208" s="399" t="s">
        <v>241</v>
      </c>
      <c r="J208" s="369"/>
      <c r="K208" s="409" t="s">
        <v>242</v>
      </c>
      <c r="L208" s="362"/>
      <c r="M208" s="362"/>
      <c r="N208" s="22"/>
      <c r="R208" s="405"/>
    </row>
    <row r="209" spans="2:18" ht="13.5" thickBot="1" x14ac:dyDescent="0.3">
      <c r="B209" s="740"/>
      <c r="C209" s="853"/>
      <c r="D209" s="853"/>
      <c r="E209" s="683">
        <f>IF(ISBLANK(C209),0,VLOOKUP(C209,'XIV. Tablas de referencia'!$B$178:$C$194,2,FALSE))</f>
        <v>0</v>
      </c>
      <c r="F209" s="687">
        <f>IF(ISBLANK(B209), 0, VLOOKUP(B209,'XIV. Tablas de referencia'!$B$152:$E$168,4, FALSE))</f>
        <v>0</v>
      </c>
      <c r="I209" s="399" t="s">
        <v>243</v>
      </c>
      <c r="J209" s="369"/>
      <c r="K209" s="409" t="s">
        <v>244</v>
      </c>
      <c r="L209" s="362"/>
      <c r="M209" s="362"/>
      <c r="N209" s="10"/>
      <c r="O209" s="99"/>
      <c r="R209" s="405"/>
    </row>
    <row r="210" spans="2:18" ht="15" x14ac:dyDescent="0.3">
      <c r="B210" s="148" t="s">
        <v>378</v>
      </c>
      <c r="C210" s="181" t="s">
        <v>247</v>
      </c>
      <c r="D210" s="181" t="s">
        <v>248</v>
      </c>
      <c r="E210" s="182" t="s">
        <v>249</v>
      </c>
      <c r="I210" s="399" t="s">
        <v>245</v>
      </c>
      <c r="J210" s="369"/>
      <c r="K210" s="409" t="s">
        <v>246</v>
      </c>
      <c r="L210" s="362"/>
      <c r="M210" s="362"/>
      <c r="N210" s="10"/>
      <c r="R210" s="405"/>
    </row>
    <row r="211" spans="2:18" x14ac:dyDescent="0.25">
      <c r="B211" s="739"/>
      <c r="C211" s="853"/>
      <c r="D211" s="854"/>
      <c r="E211" s="590"/>
      <c r="F211" s="10"/>
      <c r="I211" s="399" t="s">
        <v>250</v>
      </c>
      <c r="J211" s="369"/>
      <c r="K211" s="409" t="s">
        <v>251</v>
      </c>
      <c r="L211" s="362"/>
      <c r="M211" s="362"/>
      <c r="N211" s="10"/>
      <c r="R211" s="405"/>
    </row>
    <row r="212" spans="2:18" ht="25" x14ac:dyDescent="0.25">
      <c r="B212" s="739"/>
      <c r="C212" s="853"/>
      <c r="D212" s="591"/>
      <c r="E212" s="701"/>
      <c r="F212" s="10"/>
      <c r="I212" s="399" t="s">
        <v>252</v>
      </c>
      <c r="J212" s="369"/>
      <c r="K212" s="409" t="s">
        <v>253</v>
      </c>
      <c r="L212" s="362"/>
      <c r="M212" s="362"/>
      <c r="N212" s="10"/>
      <c r="R212" s="405"/>
    </row>
    <row r="213" spans="2:18" x14ac:dyDescent="0.25">
      <c r="B213" s="739"/>
      <c r="C213" s="853"/>
      <c r="D213" s="591"/>
      <c r="E213" s="701"/>
      <c r="F213" s="10"/>
      <c r="I213" s="399" t="s">
        <v>254</v>
      </c>
      <c r="J213" s="369"/>
      <c r="K213" s="409" t="s">
        <v>255</v>
      </c>
      <c r="L213" s="362"/>
      <c r="M213" s="362"/>
      <c r="N213" s="10"/>
      <c r="R213" s="405"/>
    </row>
    <row r="214" spans="2:18" x14ac:dyDescent="0.25">
      <c r="B214" s="739"/>
      <c r="C214" s="853"/>
      <c r="D214" s="591"/>
      <c r="E214" s="701"/>
      <c r="F214" s="10"/>
      <c r="I214" s="399" t="s">
        <v>256</v>
      </c>
      <c r="J214" s="369"/>
      <c r="K214" s="409" t="s">
        <v>257</v>
      </c>
      <c r="L214" s="362"/>
      <c r="M214" s="362"/>
      <c r="N214" s="10"/>
      <c r="R214" s="405"/>
    </row>
    <row r="215" spans="2:18" ht="13" thickBot="1" x14ac:dyDescent="0.3">
      <c r="B215" s="740"/>
      <c r="C215" s="700"/>
      <c r="D215" s="702"/>
      <c r="E215" s="703"/>
      <c r="F215" s="10"/>
      <c r="I215" s="399" t="s">
        <v>258</v>
      </c>
      <c r="J215" s="369"/>
      <c r="K215" s="409" t="s">
        <v>259</v>
      </c>
      <c r="L215" s="362"/>
      <c r="M215" s="362"/>
      <c r="N215" s="10"/>
      <c r="R215" s="405"/>
    </row>
    <row r="216" spans="2:18" ht="54" customHeight="1" x14ac:dyDescent="0.25">
      <c r="B216" s="1048" t="s">
        <v>381</v>
      </c>
      <c r="C216" s="1048"/>
      <c r="D216" s="1048"/>
      <c r="E216" s="1048"/>
      <c r="F216" s="3"/>
      <c r="I216" s="399" t="s">
        <v>260</v>
      </c>
      <c r="J216" s="369"/>
      <c r="K216" s="409" t="s">
        <v>261</v>
      </c>
      <c r="L216" s="362"/>
      <c r="M216" s="362"/>
      <c r="N216" s="10"/>
      <c r="R216" s="405"/>
    </row>
    <row r="217" spans="2:18" x14ac:dyDescent="0.25">
      <c r="F217" s="3"/>
      <c r="I217" s="399" t="s">
        <v>262</v>
      </c>
      <c r="J217" s="369"/>
      <c r="K217" s="409" t="s">
        <v>263</v>
      </c>
      <c r="L217" s="362"/>
      <c r="M217" s="362"/>
      <c r="N217" s="10"/>
      <c r="R217" s="405"/>
    </row>
    <row r="218" spans="2:18" ht="12" customHeight="1" x14ac:dyDescent="0.4">
      <c r="B218" s="1096" t="s">
        <v>382</v>
      </c>
      <c r="C218" s="1096"/>
      <c r="D218" s="1096"/>
      <c r="E218" s="1096"/>
      <c r="F218" s="1096"/>
      <c r="I218" s="399" t="s">
        <v>264</v>
      </c>
      <c r="J218" s="369"/>
      <c r="K218" s="409" t="s">
        <v>265</v>
      </c>
      <c r="L218" s="362"/>
      <c r="M218" s="362"/>
      <c r="N218" s="10"/>
      <c r="R218" s="405"/>
    </row>
    <row r="219" spans="2:18" ht="48.75" customHeight="1" thickBot="1" x14ac:dyDescent="0.3">
      <c r="B219" s="1062" t="s">
        <v>383</v>
      </c>
      <c r="C219" s="1062"/>
      <c r="D219" s="1062"/>
      <c r="E219" s="1062"/>
      <c r="F219" s="20"/>
      <c r="I219" s="399" t="s">
        <v>267</v>
      </c>
      <c r="J219" s="369"/>
      <c r="K219" s="409" t="s">
        <v>268</v>
      </c>
      <c r="L219" s="362"/>
      <c r="M219" s="362"/>
      <c r="N219" s="53"/>
      <c r="O219" s="20"/>
      <c r="R219" s="405"/>
    </row>
    <row r="220" spans="2:18" ht="15.5" thickBot="1" x14ac:dyDescent="0.45">
      <c r="B220" s="60" t="s">
        <v>272</v>
      </c>
      <c r="C220" s="261" t="s">
        <v>233</v>
      </c>
      <c r="D220" s="492" t="s">
        <v>234</v>
      </c>
      <c r="E220" s="74" t="s">
        <v>235</v>
      </c>
      <c r="F220" s="370" t="s">
        <v>249</v>
      </c>
      <c r="I220" s="400" t="s">
        <v>270</v>
      </c>
      <c r="J220" s="369"/>
      <c r="K220" s="409" t="s">
        <v>271</v>
      </c>
      <c r="L220" s="362"/>
      <c r="M220" s="362"/>
      <c r="N220" s="10"/>
      <c r="R220" s="405"/>
    </row>
    <row r="221" spans="2:18" ht="14.5" x14ac:dyDescent="0.25">
      <c r="B221" s="613"/>
      <c r="C221" s="589"/>
      <c r="D221" s="614"/>
      <c r="E221" s="595">
        <f>IF(ISBLANK(C221),0,VLOOKUP(C221,'XIV. Tablas de referencia'!$B$175:$C$191,2,FALSE))</f>
        <v>0</v>
      </c>
      <c r="F221" s="598">
        <f>IF(ISBLANK(C221), 0, VLOOKUP(C221,'XIV. Tablas de referencia'!$B$136:$E$150,4, FALSE))</f>
        <v>0</v>
      </c>
      <c r="I221" s="10"/>
      <c r="J221" s="10"/>
      <c r="K221" s="409" t="s">
        <v>273</v>
      </c>
      <c r="L221" s="362"/>
      <c r="M221" s="362"/>
      <c r="N221" s="10"/>
      <c r="R221" s="405"/>
    </row>
    <row r="222" spans="2:18" ht="15" thickBot="1" x14ac:dyDescent="0.35">
      <c r="B222" s="741"/>
      <c r="C222" s="589"/>
      <c r="D222" s="875"/>
      <c r="E222" s="847">
        <f>IF(ISBLANK(C222),0,VLOOKUP(C222,'XIV. Tablas de referencia'!$B$175:$C$191,2,FALSE))</f>
        <v>0</v>
      </c>
      <c r="F222" s="699">
        <f>IF(ISBLANK(C222), 0, VLOOKUP(C222,'XIV. Tablas de referencia'!$B$136:$E$150,4, FALSE))</f>
        <v>0</v>
      </c>
      <c r="I222" s="22"/>
      <c r="J222" s="22"/>
      <c r="K222" s="410" t="s">
        <v>274</v>
      </c>
      <c r="L222" s="411"/>
      <c r="M222" s="411"/>
      <c r="N222" s="412"/>
      <c r="O222" s="567"/>
      <c r="P222" s="567"/>
      <c r="Q222" s="567"/>
      <c r="R222" s="413"/>
    </row>
    <row r="223" spans="2:18" ht="13.5" thickBot="1" x14ac:dyDescent="0.3">
      <c r="B223" s="741"/>
      <c r="C223" s="700"/>
      <c r="D223" s="875"/>
      <c r="E223" s="847">
        <f>IF(ISBLANK(C223),0,VLOOKUP(C223,'XIV. Tablas de referencia'!$B$175:$C$191,2,FALSE))</f>
        <v>0</v>
      </c>
      <c r="F223" s="699">
        <f>IF(ISBLANK(C223), 0, VLOOKUP(C223,'XIV. Tablas de referencia'!$B$136:$E$150,4, FALSE))</f>
        <v>0</v>
      </c>
    </row>
    <row r="224" spans="2:18" ht="16.5" thickBot="1" x14ac:dyDescent="0.45">
      <c r="B224" s="60" t="s">
        <v>272</v>
      </c>
      <c r="C224" s="520" t="s">
        <v>275</v>
      </c>
      <c r="D224" s="492" t="s">
        <v>276</v>
      </c>
      <c r="E224" s="74" t="s">
        <v>277</v>
      </c>
      <c r="F224" s="370" t="s">
        <v>249</v>
      </c>
    </row>
    <row r="225" spans="1:41" ht="13.5" thickBot="1" x14ac:dyDescent="0.3">
      <c r="B225" s="619"/>
      <c r="C225" s="617"/>
      <c r="D225" s="620"/>
      <c r="E225" s="618">
        <f>IF(ISBLANK(C225),0,VLOOKUP(C225,'XIV. Tablas de referencia'!$B$175:$C$191,2,FALSE))</f>
        <v>0</v>
      </c>
      <c r="F225" s="599">
        <f>IF(ISBLANK(C225), 0, VLOOKUP(C225,'XIV. Tablas de referencia'!$B$136:$E$150,4, FALSE))</f>
        <v>0</v>
      </c>
    </row>
    <row r="226" spans="1:41" ht="15.5" thickBot="1" x14ac:dyDescent="0.45">
      <c r="B226" s="507" t="s">
        <v>272</v>
      </c>
      <c r="C226" s="492" t="s">
        <v>247</v>
      </c>
      <c r="D226" s="261" t="s">
        <v>248</v>
      </c>
      <c r="E226" s="508" t="s">
        <v>249</v>
      </c>
      <c r="F226" s="3"/>
    </row>
    <row r="227" spans="1:41" x14ac:dyDescent="0.25">
      <c r="B227" s="615"/>
      <c r="C227" s="589"/>
      <c r="D227" s="589"/>
      <c r="E227" s="616"/>
      <c r="F227" s="3"/>
    </row>
    <row r="228" spans="1:41" x14ac:dyDescent="0.25">
      <c r="B228" s="739"/>
      <c r="C228" s="853"/>
      <c r="D228" s="853"/>
      <c r="E228" s="876"/>
      <c r="F228" s="3"/>
    </row>
    <row r="229" spans="1:41" x14ac:dyDescent="0.25">
      <c r="B229" s="739"/>
      <c r="C229" s="853"/>
      <c r="D229" s="853"/>
      <c r="E229" s="876"/>
      <c r="F229" s="3"/>
    </row>
    <row r="230" spans="1:41" x14ac:dyDescent="0.25">
      <c r="B230" s="739"/>
      <c r="C230" s="853"/>
      <c r="D230" s="853"/>
      <c r="E230" s="876"/>
      <c r="F230" s="3"/>
    </row>
    <row r="231" spans="1:41" ht="13" thickBot="1" x14ac:dyDescent="0.3">
      <c r="B231" s="740"/>
      <c r="C231" s="700"/>
      <c r="D231" s="700"/>
      <c r="E231" s="742"/>
      <c r="F231" s="3"/>
    </row>
    <row r="232" spans="1:41" ht="53.25" customHeight="1" x14ac:dyDescent="0.3">
      <c r="B232" s="1048" t="s">
        <v>381</v>
      </c>
      <c r="C232" s="1048"/>
      <c r="D232" s="1048"/>
      <c r="E232" s="1048"/>
      <c r="F232" s="8"/>
    </row>
    <row r="233" spans="1:41" ht="13" x14ac:dyDescent="0.3">
      <c r="B233" s="234"/>
      <c r="C233" s="234"/>
      <c r="D233" s="234"/>
      <c r="E233" s="234"/>
      <c r="F233" s="8"/>
    </row>
    <row r="234" spans="1:41" ht="13" x14ac:dyDescent="0.3">
      <c r="B234" s="1097" t="s">
        <v>384</v>
      </c>
      <c r="C234" s="1097"/>
      <c r="D234" s="1097"/>
      <c r="E234" s="1097"/>
      <c r="F234" s="8"/>
    </row>
    <row r="235" spans="1:41" ht="29.15" customHeight="1" x14ac:dyDescent="0.3">
      <c r="B235" s="1050" t="s">
        <v>385</v>
      </c>
      <c r="C235" s="1050"/>
      <c r="D235" s="1050"/>
      <c r="E235" s="1050"/>
      <c r="F235" s="184"/>
      <c r="G235" s="10"/>
      <c r="H235" s="10"/>
      <c r="I235" s="10"/>
      <c r="J235" s="10"/>
      <c r="K235" s="10"/>
      <c r="L235" s="10"/>
      <c r="M235" s="10"/>
    </row>
    <row r="236" spans="1:41" ht="16" x14ac:dyDescent="0.4">
      <c r="B236" s="855" t="s">
        <v>281</v>
      </c>
      <c r="C236" s="855" t="s">
        <v>282</v>
      </c>
      <c r="D236" s="855" t="s">
        <v>283</v>
      </c>
      <c r="F236" s="3"/>
      <c r="G236" s="10"/>
      <c r="H236" s="10"/>
      <c r="I236" s="10"/>
      <c r="J236" s="10"/>
      <c r="K236" s="10"/>
      <c r="L236" s="10"/>
      <c r="M236" s="10"/>
    </row>
    <row r="237" spans="1:41" s="49" customFormat="1" x14ac:dyDescent="0.25">
      <c r="A237" s="2"/>
      <c r="B237" s="856" t="s">
        <v>284</v>
      </c>
      <c r="C237" s="877"/>
      <c r="D237" s="878"/>
      <c r="E237" s="2"/>
      <c r="F237" s="3"/>
      <c r="G237" s="10"/>
      <c r="H237" s="10"/>
      <c r="I237" s="10"/>
      <c r="J237" s="10"/>
      <c r="K237" s="10"/>
      <c r="L237" s="10"/>
      <c r="M237" s="10"/>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s="49" customFormat="1" ht="37" customHeight="1" x14ac:dyDescent="0.3">
      <c r="A238" s="2"/>
      <c r="B238" s="1047" t="s">
        <v>285</v>
      </c>
      <c r="C238" s="1047"/>
      <c r="D238" s="1047"/>
      <c r="E238" s="1047"/>
      <c r="F238" s="3"/>
      <c r="G238" s="10"/>
      <c r="H238" s="10"/>
      <c r="I238" s="10"/>
      <c r="J238" s="10"/>
      <c r="K238" s="10"/>
      <c r="L238" s="10"/>
      <c r="M238" s="10"/>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40" spans="1:41" ht="13" x14ac:dyDescent="0.3">
      <c r="B240" s="9" t="s">
        <v>386</v>
      </c>
    </row>
    <row r="241" spans="2:5" ht="49" customHeight="1" thickBot="1" x14ac:dyDescent="0.3">
      <c r="B241" s="1050" t="s">
        <v>387</v>
      </c>
      <c r="C241" s="1050"/>
      <c r="D241" s="1050"/>
      <c r="E241" s="1050"/>
    </row>
    <row r="242" spans="2:5" ht="13" x14ac:dyDescent="0.3">
      <c r="B242" s="148" t="s">
        <v>388</v>
      </c>
      <c r="C242" s="225" t="s">
        <v>389</v>
      </c>
    </row>
    <row r="243" spans="2:5" x14ac:dyDescent="0.25">
      <c r="B243" s="743"/>
      <c r="C243" s="852"/>
    </row>
    <row r="244" spans="2:5" x14ac:dyDescent="0.25">
      <c r="B244" s="743"/>
      <c r="C244" s="852"/>
    </row>
    <row r="245" spans="2:5" x14ac:dyDescent="0.25">
      <c r="B245" s="743"/>
      <c r="C245" s="852"/>
    </row>
    <row r="246" spans="2:5" x14ac:dyDescent="0.25">
      <c r="B246" s="743"/>
      <c r="C246" s="852"/>
    </row>
    <row r="247" spans="2:5" ht="13" thickBot="1" x14ac:dyDescent="0.3">
      <c r="B247" s="744"/>
      <c r="C247" s="693"/>
    </row>
    <row r="248" spans="2:5" ht="13.5" thickBot="1" x14ac:dyDescent="0.35">
      <c r="B248" s="226" t="s">
        <v>390</v>
      </c>
      <c r="C248" s="227">
        <f>SUM(C243:C247)</f>
        <v>0</v>
      </c>
    </row>
    <row r="249" spans="2:5" ht="13" thickBot="1" x14ac:dyDescent="0.3"/>
    <row r="250" spans="2:5" x14ac:dyDescent="0.25">
      <c r="B250" s="1051" t="s">
        <v>288</v>
      </c>
      <c r="C250" s="1052"/>
      <c r="D250" s="1052"/>
      <c r="E250" s="1053"/>
    </row>
    <row r="251" spans="2:5" x14ac:dyDescent="0.25">
      <c r="B251" s="1054"/>
      <c r="C251" s="1055"/>
      <c r="D251" s="1055"/>
      <c r="E251" s="1056"/>
    </row>
    <row r="252" spans="2:5" x14ac:dyDescent="0.25">
      <c r="B252" s="1054"/>
      <c r="C252" s="1055"/>
      <c r="D252" s="1055"/>
      <c r="E252" s="1056"/>
    </row>
    <row r="253" spans="2:5" x14ac:dyDescent="0.25">
      <c r="B253" s="1054"/>
      <c r="C253" s="1055"/>
      <c r="D253" s="1055"/>
      <c r="E253" s="1056"/>
    </row>
    <row r="254" spans="2:5" x14ac:dyDescent="0.25">
      <c r="B254" s="1054"/>
      <c r="C254" s="1055"/>
      <c r="D254" s="1055"/>
      <c r="E254" s="1056"/>
    </row>
    <row r="255" spans="2:5" x14ac:dyDescent="0.25">
      <c r="B255" s="1054"/>
      <c r="C255" s="1055"/>
      <c r="D255" s="1055"/>
      <c r="E255" s="1056"/>
    </row>
    <row r="256" spans="2:5" x14ac:dyDescent="0.25">
      <c r="B256" s="1054"/>
      <c r="C256" s="1055"/>
      <c r="D256" s="1055"/>
      <c r="E256" s="1056"/>
    </row>
    <row r="257" spans="2:5" x14ac:dyDescent="0.25">
      <c r="B257" s="1054"/>
      <c r="C257" s="1055"/>
      <c r="D257" s="1055"/>
      <c r="E257" s="1056"/>
    </row>
    <row r="258" spans="2:5" x14ac:dyDescent="0.25">
      <c r="B258" s="1054"/>
      <c r="C258" s="1055"/>
      <c r="D258" s="1055"/>
      <c r="E258" s="1056"/>
    </row>
    <row r="259" spans="2:5" x14ac:dyDescent="0.25">
      <c r="B259" s="1054"/>
      <c r="C259" s="1055"/>
      <c r="D259" s="1055"/>
      <c r="E259" s="1056"/>
    </row>
    <row r="260" spans="2:5" x14ac:dyDescent="0.25">
      <c r="B260" s="1054"/>
      <c r="C260" s="1055"/>
      <c r="D260" s="1055"/>
      <c r="E260" s="1056"/>
    </row>
    <row r="261" spans="2:5" x14ac:dyDescent="0.25">
      <c r="B261" s="1054"/>
      <c r="C261" s="1055"/>
      <c r="D261" s="1055"/>
      <c r="E261" s="1056"/>
    </row>
    <row r="262" spans="2:5" x14ac:dyDescent="0.25">
      <c r="B262" s="1054"/>
      <c r="C262" s="1055"/>
      <c r="D262" s="1055"/>
      <c r="E262" s="1056"/>
    </row>
    <row r="263" spans="2:5" x14ac:dyDescent="0.25">
      <c r="B263" s="1054"/>
      <c r="C263" s="1055"/>
      <c r="D263" s="1055"/>
      <c r="E263" s="1056"/>
    </row>
    <row r="264" spans="2:5" x14ac:dyDescent="0.25">
      <c r="B264" s="1054"/>
      <c r="C264" s="1055"/>
      <c r="D264" s="1055"/>
      <c r="E264" s="1056"/>
    </row>
    <row r="265" spans="2:5" x14ac:dyDescent="0.25">
      <c r="B265" s="1054"/>
      <c r="C265" s="1055"/>
      <c r="D265" s="1055"/>
      <c r="E265" s="1056"/>
    </row>
    <row r="266" spans="2:5" x14ac:dyDescent="0.25">
      <c r="B266" s="1054"/>
      <c r="C266" s="1055"/>
      <c r="D266" s="1055"/>
      <c r="E266" s="1056"/>
    </row>
    <row r="267" spans="2:5" x14ac:dyDescent="0.25">
      <c r="B267" s="1054"/>
      <c r="C267" s="1055"/>
      <c r="D267" s="1055"/>
      <c r="E267" s="1056"/>
    </row>
    <row r="268" spans="2:5" x14ac:dyDescent="0.25">
      <c r="B268" s="1054"/>
      <c r="C268" s="1055"/>
      <c r="D268" s="1055"/>
      <c r="E268" s="1056"/>
    </row>
    <row r="269" spans="2:5" ht="13" thickBot="1" x14ac:dyDescent="0.3">
      <c r="B269" s="1057"/>
      <c r="C269" s="1058"/>
      <c r="D269" s="1058"/>
      <c r="E269" s="1059"/>
    </row>
  </sheetData>
  <sheetProtection algorithmName="SHA-512" hashValue="+W3+X1xNGDbMNE7OLV3LOVZf47ojO+op9y2eVvIrCHz6wOQ6eBLgajqGRf6kSpHFew12DamdcdUinO4yp9FEKg==" saltValue="t7zyT9BUfoUnkKqqKaQC3g==" spinCount="100000" sheet="1" objects="1" scenarios="1"/>
  <mergeCells count="47">
    <mergeCell ref="B11:I11"/>
    <mergeCell ref="B13:D13"/>
    <mergeCell ref="L48:P60"/>
    <mergeCell ref="B63:D63"/>
    <mergeCell ref="F63:I68"/>
    <mergeCell ref="B64:D64"/>
    <mergeCell ref="B66:C66"/>
    <mergeCell ref="B67:D68"/>
    <mergeCell ref="B28:G28"/>
    <mergeCell ref="B46:G46"/>
    <mergeCell ref="B241:E241"/>
    <mergeCell ref="B250:E269"/>
    <mergeCell ref="C7:D7"/>
    <mergeCell ref="B190:E199"/>
    <mergeCell ref="B204:E204"/>
    <mergeCell ref="B219:E219"/>
    <mergeCell ref="B234:E234"/>
    <mergeCell ref="B147:G147"/>
    <mergeCell ref="B148:G148"/>
    <mergeCell ref="B151:F151"/>
    <mergeCell ref="E153:F153"/>
    <mergeCell ref="B169:L169"/>
    <mergeCell ref="E95:F107"/>
    <mergeCell ref="B112:E112"/>
    <mergeCell ref="G115:K123"/>
    <mergeCell ref="B128:F128"/>
    <mergeCell ref="B238:E238"/>
    <mergeCell ref="B203:F203"/>
    <mergeCell ref="B218:F218"/>
    <mergeCell ref="B216:E216"/>
    <mergeCell ref="B232:E232"/>
    <mergeCell ref="B109:G109"/>
    <mergeCell ref="B235:E235"/>
    <mergeCell ref="H151:L166"/>
    <mergeCell ref="H129:L144"/>
    <mergeCell ref="B142:C142"/>
    <mergeCell ref="D142:E142"/>
    <mergeCell ref="F144:G144"/>
    <mergeCell ref="B146:G146"/>
    <mergeCell ref="K205:R205"/>
    <mergeCell ref="B94:D94"/>
    <mergeCell ref="B71:D71"/>
    <mergeCell ref="B73:C73"/>
    <mergeCell ref="B74:D74"/>
    <mergeCell ref="H76:K88"/>
    <mergeCell ref="B93:D93"/>
    <mergeCell ref="B90:G90"/>
  </mergeCells>
  <dataValidations xWindow="400" yWindow="524" count="21">
    <dataValidation allowBlank="1" showErrorMessage="1" sqref="D144" xr:uid="{00000000-0002-0000-0300-000000000000}"/>
    <dataValidation type="decimal" allowBlank="1" showInputMessage="1" showErrorMessage="1" prompt="Ingrese el valor como decimal. DEJE EN BLANCO si utiliza un valor por defecto. " sqref="C144" xr:uid="{00000000-0002-0000-0300-000001000000}">
      <formula1>0</formula1>
      <formula2>1</formula2>
    </dataValidation>
    <dataValidation allowBlank="1" sqref="B144" xr:uid="{00000000-0002-0000-0300-000002000000}"/>
    <dataValidation type="decimal" allowBlank="1" showInputMessage="1" showErrorMessage="1" error="Must enter value as a decimal" prompt="Ingrese el valor como decimal. DEJE EN BLANCO si utiliza un valor por defecto. " sqref="E144" xr:uid="{00000000-0002-0000-0300-000003000000}">
      <formula1>0</formula1>
      <formula2>1</formula2>
    </dataValidation>
    <dataValidation type="list" allowBlank="1" showInputMessage="1" showErrorMessage="1" prompt="Seleccione de la lista_x000d_" sqref="B155" xr:uid="{00000000-0002-0000-0300-000004000000}">
      <formula1>$E$155:$E$157</formula1>
    </dataValidation>
    <dataValidation type="list" allowBlank="1" showErrorMessage="1" error="You must enter either a &quot;y&quot; or &quot;n&quot;_x000a_" prompt="Selec_x000a_" sqref="D66" xr:uid="{00000000-0002-0000-0300-000005000000}">
      <formula1>"Sí, No"</formula1>
    </dataValidation>
    <dataValidation type="list" allowBlank="1" showErrorMessage="1" error="you must enter a y or n" prompt="enter either a &quot;y&quot; or &quot;n&quot;" sqref="D73" xr:uid="{00000000-0002-0000-0300-000006000000}">
      <formula1>"Sí, No"</formula1>
    </dataValidation>
    <dataValidation type="decimal" allowBlank="1" showInputMessage="1" showErrorMessage="1" error="Must enter fraction as a decimal" prompt="Enter fraction as a decimal" sqref="G77:G88" xr:uid="{00000000-0002-0000-0300-000007000000}">
      <formula1>0</formula1>
      <formula2>1</formula2>
    </dataValidation>
    <dataValidation type="decimal" allowBlank="1" showInputMessage="1" showErrorMessage="1" error="Must input percentage as a decimal (0-1)" prompt="Input percentage as a decimal (0-1)" sqref="M171:N172" xr:uid="{00000000-0002-0000-0300-000008000000}">
      <formula1>0</formula1>
      <formula2>1</formula2>
    </dataValidation>
    <dataValidation type="decimal" allowBlank="1" showInputMessage="1" showErrorMessage="1" error="Must input percentage as a decimal (0-1)!_x000a_" prompt="Input percentage as a decimal (0-1)" sqref="M175:N184 C185:O185" xr:uid="{00000000-0002-0000-0300-000009000000}">
      <formula1>0</formula1>
      <formula2>1</formula2>
    </dataValidation>
    <dataValidation type="list" allowBlank="1" showInputMessage="1" showErrorMessage="1" sqref="G32:G43 I32:I43 E32:E43 C32:C43" xr:uid="{00000000-0002-0000-0300-00000A000000}">
      <formula1>$L$31:$L$38</formula1>
    </dataValidation>
    <dataValidation type="decimal" allowBlank="1" showInputMessage="1" showErrorMessage="1" prompt="Ingrese el número de días de ventilación para cada mes, use decimales para días parciales." sqref="E114:E125" xr:uid="{00000000-0002-0000-0300-00000B000000}">
      <formula1>0</formula1>
      <formula2>31</formula2>
    </dataValidation>
    <dataValidation type="decimal" allowBlank="1" showInputMessage="1" showErrorMessage="1" error="You must enter the fraction as a decimal_x000a_" prompt="Ingrese la fracción como decimal" sqref="E130:E139" xr:uid="{00000000-0002-0000-0300-00000C000000}">
      <formula1>0</formula1>
      <formula2>1</formula2>
    </dataValidation>
    <dataValidation type="decimal" allowBlank="1" showInputMessage="1" showErrorMessage="1" error="Must input percentage as a decimal (0-1)" prompt="Ingrese el porcentaje como decimal (0-1)" sqref="C171:L172" xr:uid="{00000000-0002-0000-0300-00000D000000}">
      <formula1>0</formula1>
      <formula2>1</formula2>
    </dataValidation>
    <dataValidation type="decimal" allowBlank="1" showInputMessage="1" showErrorMessage="1" error="Must input percentage as a decimal (0-1)!_x000a_" prompt="Ingrese el porcentaje como decimal (0-1)" sqref="C175:L184" xr:uid="{00000000-0002-0000-0300-00000E000000}">
      <formula1>0</formula1>
      <formula2>1</formula2>
    </dataValidation>
    <dataValidation type="list" allowBlank="1" showInputMessage="1" showErrorMessage="1" prompt="Seleccione de la lista" sqref="C206:C209" xr:uid="{00000000-0002-0000-0300-00000F000000}">
      <formula1>$I$206:$I$211</formula1>
    </dataValidation>
    <dataValidation type="list" allowBlank="1" showInputMessage="1" showErrorMessage="1" prompt="Seleccione de la lista" sqref="C225" xr:uid="{00000000-0002-0000-0300-000010000000}">
      <formula1>$I$219</formula1>
    </dataValidation>
    <dataValidation type="list" allowBlank="1" showInputMessage="1" showErrorMessage="1" prompt="Seleccione de la lista" sqref="B154" xr:uid="{00000000-0002-0000-0300-000011000000}">
      <formula1>$E$155:$E$157</formula1>
    </dataValidation>
    <dataValidation type="list" allowBlank="1" showInputMessage="1" showErrorMessage="1" prompt="Seleccione de la lista" sqref="B157:B166" xr:uid="{00000000-0002-0000-0300-000012000000}">
      <formula1>$F$155:$F$166</formula1>
    </dataValidation>
    <dataValidation type="list" allowBlank="1" showInputMessage="1" showErrorMessage="1" prompt="Seleccione de la lista_x000d_" sqref="C221:C223" xr:uid="{00000000-0002-0000-0300-000013000000}">
      <formula1>$I$206:$I$220</formula1>
    </dataValidation>
    <dataValidation type="list" allowBlank="1" showInputMessage="1" showErrorMessage="1" sqref="B206:B209 B211:B215" xr:uid="{00000000-0002-0000-0300-000014000000}">
      <formula1>$K$206:$K$222</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P509"/>
  <sheetViews>
    <sheetView showGridLines="0" topLeftCell="A35" zoomScale="80" zoomScaleNormal="80" zoomScalePageLayoutView="125" workbookViewId="0">
      <selection activeCell="J44" sqref="J44"/>
    </sheetView>
  </sheetViews>
  <sheetFormatPr defaultColWidth="8.83203125" defaultRowHeight="12.5" x14ac:dyDescent="0.25"/>
  <cols>
    <col min="1" max="1" width="2.08203125" style="2" customWidth="1"/>
    <col min="2" max="2" width="25.83203125" style="2" customWidth="1"/>
    <col min="3" max="3" width="19.5" style="20" customWidth="1"/>
    <col min="4" max="4" width="7.83203125" style="3" customWidth="1"/>
    <col min="5" max="5" width="19.33203125" style="3" customWidth="1"/>
    <col min="6" max="6" width="17.83203125" style="3" customWidth="1"/>
    <col min="7" max="7" width="35" style="3" customWidth="1"/>
    <col min="8" max="8" width="16.58203125" style="3" customWidth="1"/>
    <col min="9" max="9" width="17.5" style="3" customWidth="1"/>
    <col min="10" max="10" width="19.5" style="3" customWidth="1"/>
    <col min="11" max="11" width="4.33203125" style="2" customWidth="1"/>
    <col min="12" max="12" width="4.5" style="2" customWidth="1"/>
    <col min="13" max="13" width="3" style="2" customWidth="1"/>
    <col min="14" max="14" width="4.08203125" style="2" customWidth="1"/>
    <col min="15" max="15" width="3.08203125" style="2" customWidth="1"/>
    <col min="16" max="17" width="9.08203125" style="2" hidden="1" customWidth="1"/>
    <col min="18" max="19" width="8.83203125" style="2"/>
    <col min="20" max="20" width="5.58203125" style="2" customWidth="1"/>
    <col min="21" max="16384" width="8.83203125" style="2"/>
  </cols>
  <sheetData>
    <row r="1" spans="2:18" ht="27.75" customHeight="1" x14ac:dyDescent="0.25">
      <c r="B1" s="338" t="s">
        <v>391</v>
      </c>
      <c r="F1" s="5"/>
      <c r="G1" s="5"/>
      <c r="H1" s="5"/>
      <c r="I1" s="5"/>
      <c r="J1" s="5"/>
      <c r="K1" s="5"/>
      <c r="L1" s="5"/>
      <c r="M1" s="5"/>
      <c r="N1" s="5"/>
      <c r="O1" s="5"/>
      <c r="P1" s="5"/>
      <c r="Q1" s="7"/>
    </row>
    <row r="2" spans="2:18" s="9" customFormat="1" ht="13" x14ac:dyDescent="0.3">
      <c r="B2" s="2"/>
      <c r="C2" s="20"/>
      <c r="D2" s="8"/>
      <c r="E2" s="4"/>
      <c r="F2" s="2"/>
      <c r="G2" s="2"/>
      <c r="H2" s="2"/>
      <c r="I2" s="2"/>
      <c r="J2" s="5"/>
      <c r="K2" s="5"/>
      <c r="L2" s="5"/>
      <c r="M2" s="5"/>
      <c r="N2" s="5"/>
      <c r="O2" s="5"/>
      <c r="P2" s="5"/>
      <c r="Q2" s="7"/>
    </row>
    <row r="3" spans="2:18" ht="13" x14ac:dyDescent="0.3">
      <c r="B3" s="9" t="s">
        <v>45</v>
      </c>
      <c r="C3" s="1128"/>
      <c r="D3" s="1128"/>
      <c r="E3" s="1128"/>
      <c r="F3" s="1128"/>
      <c r="G3" s="1128"/>
      <c r="H3" s="2"/>
      <c r="I3" s="2"/>
      <c r="J3" s="5"/>
      <c r="K3" s="5"/>
      <c r="L3" s="5"/>
      <c r="M3" s="5"/>
      <c r="N3" s="5"/>
      <c r="O3" s="5"/>
      <c r="P3" s="5"/>
      <c r="Q3" s="7"/>
    </row>
    <row r="4" spans="2:18" ht="13" x14ac:dyDescent="0.3">
      <c r="B4" s="645" t="s">
        <v>77</v>
      </c>
      <c r="C4" s="1137" t="s">
        <v>287</v>
      </c>
      <c r="D4" s="1138"/>
      <c r="E4" s="1138"/>
      <c r="F4" s="1138"/>
      <c r="G4" s="1139"/>
      <c r="H4" s="2"/>
      <c r="I4" s="2"/>
      <c r="J4" s="5"/>
      <c r="K4" s="5"/>
      <c r="L4" s="5"/>
      <c r="M4" s="5"/>
      <c r="N4" s="5"/>
      <c r="O4" s="5"/>
      <c r="P4" s="5"/>
      <c r="Q4" s="7"/>
    </row>
    <row r="5" spans="2:18" ht="13" x14ac:dyDescent="0.3">
      <c r="B5" s="879" t="s">
        <v>46</v>
      </c>
      <c r="C5" s="1129" t="s">
        <v>47</v>
      </c>
      <c r="D5" s="1130"/>
      <c r="E5" s="1130"/>
      <c r="F5" s="1130"/>
      <c r="G5" s="1130"/>
      <c r="H5" s="2"/>
      <c r="I5" s="2"/>
      <c r="J5" s="5"/>
      <c r="K5" s="5"/>
      <c r="L5" s="5"/>
      <c r="M5" s="5"/>
      <c r="N5" s="5"/>
      <c r="O5" s="5"/>
      <c r="P5" s="5"/>
      <c r="Q5" s="7"/>
    </row>
    <row r="6" spans="2:18" ht="13" x14ac:dyDescent="0.3">
      <c r="B6" s="880" t="s">
        <v>48</v>
      </c>
      <c r="C6" s="1131" t="s">
        <v>392</v>
      </c>
      <c r="D6" s="1132"/>
      <c r="E6" s="1132"/>
      <c r="F6" s="1132"/>
      <c r="G6" s="1132"/>
      <c r="H6" s="2"/>
      <c r="I6" s="2"/>
      <c r="J6" s="5"/>
      <c r="K6" s="5"/>
      <c r="L6" s="5"/>
      <c r="M6" s="5"/>
      <c r="N6" s="5"/>
      <c r="O6" s="5"/>
      <c r="P6" s="5"/>
      <c r="Q6" s="7"/>
    </row>
    <row r="7" spans="2:18" ht="13" x14ac:dyDescent="0.3">
      <c r="B7" s="881" t="s">
        <v>393</v>
      </c>
      <c r="C7" s="1133" t="s">
        <v>394</v>
      </c>
      <c r="D7" s="1134"/>
      <c r="E7" s="1134"/>
      <c r="F7" s="1132"/>
      <c r="G7" s="1132"/>
      <c r="H7" s="2"/>
      <c r="I7" s="2"/>
      <c r="J7" s="5"/>
      <c r="K7" s="5"/>
      <c r="L7" s="5"/>
      <c r="M7" s="5"/>
      <c r="N7" s="5"/>
      <c r="O7" s="5"/>
      <c r="P7" s="5"/>
      <c r="Q7" s="7"/>
    </row>
    <row r="8" spans="2:18" ht="13" x14ac:dyDescent="0.3">
      <c r="B8" s="882" t="s">
        <v>81</v>
      </c>
      <c r="C8" s="1135" t="s">
        <v>82</v>
      </c>
      <c r="D8" s="1136"/>
      <c r="E8" s="1136"/>
      <c r="F8" s="1136"/>
      <c r="G8" s="1136"/>
      <c r="H8" s="2"/>
      <c r="I8" s="2"/>
      <c r="J8" s="5"/>
      <c r="K8" s="5"/>
      <c r="L8" s="5"/>
      <c r="M8" s="5"/>
      <c r="N8" s="5"/>
      <c r="O8" s="5"/>
      <c r="P8" s="5"/>
      <c r="Q8" s="7"/>
    </row>
    <row r="9" spans="2:18" ht="13" x14ac:dyDescent="0.3">
      <c r="B9" s="839" t="s">
        <v>83</v>
      </c>
      <c r="C9" s="1127" t="s">
        <v>84</v>
      </c>
      <c r="D9" s="1127"/>
      <c r="E9" s="1127"/>
      <c r="F9" s="1127"/>
      <c r="G9" s="1127"/>
      <c r="H9" s="10"/>
      <c r="I9" s="10"/>
      <c r="J9" s="10"/>
      <c r="K9" s="10"/>
      <c r="L9" s="10"/>
      <c r="M9" s="10"/>
    </row>
    <row r="10" spans="2:18" ht="13" x14ac:dyDescent="0.3">
      <c r="B10" s="11"/>
      <c r="C10" s="234"/>
      <c r="E10" s="12"/>
      <c r="F10" s="5"/>
      <c r="G10" s="5"/>
      <c r="H10" s="5"/>
      <c r="I10" s="5"/>
      <c r="J10" s="5"/>
      <c r="K10" s="5"/>
      <c r="L10" s="5"/>
      <c r="M10" s="5"/>
      <c r="N10" s="5"/>
      <c r="O10" s="5"/>
      <c r="P10" s="5"/>
      <c r="Q10" s="7"/>
    </row>
    <row r="11" spans="2:18" ht="13" x14ac:dyDescent="0.3">
      <c r="B11" s="13" t="s">
        <v>395</v>
      </c>
      <c r="E11" s="8"/>
      <c r="F11" s="5"/>
      <c r="G11" s="5"/>
      <c r="H11" s="5"/>
      <c r="I11" s="5"/>
      <c r="J11" s="5"/>
      <c r="K11" s="5"/>
      <c r="L11" s="5"/>
      <c r="M11" s="5"/>
      <c r="N11" s="5"/>
      <c r="O11" s="5"/>
      <c r="P11" s="5"/>
      <c r="Q11" s="7"/>
    </row>
    <row r="12" spans="2:18" ht="13" thickBot="1" x14ac:dyDescent="0.3">
      <c r="B12" s="11"/>
      <c r="C12" s="234"/>
      <c r="E12" s="14"/>
      <c r="F12" s="5"/>
      <c r="G12" s="5"/>
      <c r="H12" s="5"/>
      <c r="I12" s="5"/>
      <c r="J12" s="5"/>
      <c r="K12" s="5"/>
      <c r="L12" s="5"/>
      <c r="M12" s="5"/>
      <c r="N12" s="5"/>
      <c r="O12" s="5"/>
      <c r="P12" s="15"/>
      <c r="Q12" s="16"/>
    </row>
    <row r="13" spans="2:18" ht="18" thickBot="1" x14ac:dyDescent="0.5">
      <c r="B13" s="17" t="s">
        <v>396</v>
      </c>
      <c r="C13" s="73"/>
      <c r="O13" s="18"/>
    </row>
    <row r="14" spans="2:18" ht="63" customHeight="1" thickBot="1" x14ac:dyDescent="0.3">
      <c r="B14" s="1140" t="s">
        <v>397</v>
      </c>
      <c r="C14" s="1141"/>
      <c r="D14" s="1141"/>
      <c r="E14" s="1141"/>
      <c r="F14" s="1141"/>
      <c r="G14" s="1141"/>
      <c r="H14" s="1141"/>
      <c r="I14" s="1141"/>
      <c r="J14" s="1142"/>
      <c r="O14" s="18"/>
    </row>
    <row r="15" spans="2:18" ht="13.5" thickBot="1" x14ac:dyDescent="0.35">
      <c r="B15" s="19"/>
      <c r="D15" s="21"/>
      <c r="E15" s="21"/>
      <c r="F15" s="21"/>
      <c r="G15" s="21"/>
      <c r="H15" s="21"/>
      <c r="I15" s="21"/>
      <c r="J15" s="21"/>
      <c r="O15" s="18"/>
    </row>
    <row r="16" spans="2:18" s="22" customFormat="1" ht="13" x14ac:dyDescent="0.3">
      <c r="B16" s="341">
        <f>'III. Datos Entrada-BE'!$C$52</f>
        <v>0</v>
      </c>
      <c r="C16" s="24">
        <f>'III. Datos Entrada-BE'!B129</f>
        <v>0</v>
      </c>
      <c r="D16" s="25"/>
      <c r="E16" s="12"/>
      <c r="F16" s="12"/>
      <c r="G16" s="12"/>
      <c r="H16" s="12"/>
      <c r="I16" s="12"/>
      <c r="J16" s="12"/>
      <c r="P16" s="26"/>
      <c r="Q16" s="26"/>
      <c r="R16" s="26"/>
    </row>
    <row r="17" spans="2:18" ht="15" x14ac:dyDescent="0.4">
      <c r="B17" s="745" t="s">
        <v>398</v>
      </c>
      <c r="C17" s="883">
        <f>'III. Datos Entrada-BE'!D101</f>
        <v>0</v>
      </c>
      <c r="E17" s="8"/>
      <c r="F17" s="12"/>
      <c r="G17" s="12"/>
      <c r="H17" s="12"/>
      <c r="I17" s="12"/>
      <c r="J17" s="12"/>
      <c r="K17" s="22"/>
      <c r="L17" s="22"/>
      <c r="M17" s="22"/>
      <c r="O17" s="22"/>
      <c r="P17" s="20"/>
      <c r="Q17" s="20"/>
      <c r="R17" s="20"/>
    </row>
    <row r="18" spans="2:18" ht="13.5" thickBot="1" x14ac:dyDescent="0.35">
      <c r="B18" s="27"/>
      <c r="C18" s="482"/>
      <c r="E18" s="8"/>
      <c r="F18" s="12"/>
      <c r="G18" s="12"/>
      <c r="H18" s="12"/>
      <c r="I18" s="12"/>
      <c r="J18" s="12"/>
      <c r="K18" s="22"/>
      <c r="L18" s="22"/>
      <c r="M18" s="22"/>
      <c r="O18" s="22"/>
      <c r="P18" s="20"/>
      <c r="Q18" s="20"/>
      <c r="R18" s="20"/>
    </row>
    <row r="19" spans="2:18" ht="15.5" thickBot="1" x14ac:dyDescent="0.45">
      <c r="B19" s="59" t="s">
        <v>97</v>
      </c>
      <c r="C19" s="285" t="s">
        <v>399</v>
      </c>
      <c r="D19" s="61" t="s">
        <v>400</v>
      </c>
      <c r="E19" s="62" t="s">
        <v>401</v>
      </c>
      <c r="F19" s="63" t="s">
        <v>402</v>
      </c>
      <c r="G19" s="62" t="s">
        <v>403</v>
      </c>
      <c r="H19" s="63" t="s">
        <v>404</v>
      </c>
      <c r="I19" s="75" t="s">
        <v>405</v>
      </c>
      <c r="J19" s="65" t="s">
        <v>406</v>
      </c>
    </row>
    <row r="20" spans="2:18" x14ac:dyDescent="0.25">
      <c r="B20" s="29" t="str">
        <f>'III. Datos Entrada-BE'!B31</f>
        <v>Enero / January</v>
      </c>
      <c r="C20" s="483">
        <f>'III. Datos Entrada-BE'!$E$31</f>
        <v>31</v>
      </c>
      <c r="D20" s="31">
        <f>MIN(0.95, MAX(0.104,EXP(15175*(('III. Datos Entrada-BE'!C31+273)-303.16)/(1.987*('III. Datos Entrada-BE'!C31+273)*303.16))))</f>
        <v>0.104</v>
      </c>
      <c r="E20" s="30">
        <f t="shared" ref="E20:E31" si="0">$C$17</f>
        <v>0</v>
      </c>
      <c r="F20" s="31">
        <f>(E20*'III. Datos Entrada-BE'!C78*'III. Datos Entrada-BE'!$C$169*C20*0.8)+G20</f>
        <v>0</v>
      </c>
      <c r="G20" s="32"/>
      <c r="H20" s="979">
        <f>F20*D20</f>
        <v>0</v>
      </c>
      <c r="I20" s="979">
        <f>IF('III. Datos Entrada-BE'!D31=0,0,H20*'III. Datos Entrada-BE'!$C$115*0.717*0.001)*('III. Datos Entrada-BE'!G31/'III. Datos Entrada-BE'!E31)</f>
        <v>0</v>
      </c>
      <c r="J20" s="943">
        <f t="shared" ref="J20:J31" si="1">I20*PCG</f>
        <v>0</v>
      </c>
    </row>
    <row r="21" spans="2:18" x14ac:dyDescent="0.25">
      <c r="B21" s="959" t="str">
        <f>'III. Datos Entrada-BE'!B32</f>
        <v>Febrero / February</v>
      </c>
      <c r="C21" s="960">
        <f>'III. Datos Entrada-BE'!$E$32</f>
        <v>28</v>
      </c>
      <c r="D21" s="981">
        <f>MIN(0.95, MAX(0.104,EXP(15175*(('III. Datos Entrada-BE'!C32+273)-303.16)/(1.987*('III. Datos Entrada-BE'!C32+273)*303.16))))</f>
        <v>0.104</v>
      </c>
      <c r="E21" s="982">
        <f t="shared" si="0"/>
        <v>0</v>
      </c>
      <c r="F21" s="981">
        <f>(E21*'III. Datos Entrada-BE'!C79*'III. Datos Entrada-BE'!$C$169*C21*0.8)+G21</f>
        <v>0</v>
      </c>
      <c r="G21" s="963">
        <f>IF('III. Datos Entrada-BE'!$E$146=B20,0,IF('III. Datos Entrada-BE'!$F$146=B20,0,IF('III. Datos Entrada-BE'!$G$146=B20,0,IF('III. Datos Entrada-BE'!$C$146="Sí",0,(F20-H20)))))</f>
        <v>0</v>
      </c>
      <c r="H21" s="955">
        <f t="shared" ref="H21:H31" si="2">F21*D21</f>
        <v>0</v>
      </c>
      <c r="I21" s="956">
        <f>IF('III. Datos Entrada-BE'!D32=0,0,H21*'III. Datos Entrada-BE'!$C$115*0.717*0.001)*('III. Datos Entrada-BE'!G32/'III. Datos Entrada-BE'!E32)</f>
        <v>0</v>
      </c>
      <c r="J21" s="964">
        <f t="shared" si="1"/>
        <v>0</v>
      </c>
    </row>
    <row r="22" spans="2:18" x14ac:dyDescent="0.25">
      <c r="B22" s="959" t="str">
        <f>'III. Datos Entrada-BE'!B33</f>
        <v>Marzo / March</v>
      </c>
      <c r="C22" s="960">
        <f>'III. Datos Entrada-BE'!$E$33</f>
        <v>31</v>
      </c>
      <c r="D22" s="981">
        <f>MIN(0.95, MAX(0.104,EXP(15175*(('III. Datos Entrada-BE'!C33+273)-303.16)/(1.987*('III. Datos Entrada-BE'!C33+273)*303.16))))</f>
        <v>0.104</v>
      </c>
      <c r="E22" s="982">
        <f t="shared" si="0"/>
        <v>0</v>
      </c>
      <c r="F22" s="981">
        <f>(E22*'III. Datos Entrada-BE'!C80*'III. Datos Entrada-BE'!$C$169*C22*0.8)+G22</f>
        <v>0</v>
      </c>
      <c r="G22" s="963">
        <f>IF('III. Datos Entrada-BE'!$E$146=B21,0,IF('III. Datos Entrada-BE'!$F$146=B21,0,IF('III. Datos Entrada-BE'!$G$146=B21,0,IF('III. Datos Entrada-BE'!$C$146="Sí",0,(F21-H21)))))</f>
        <v>0</v>
      </c>
      <c r="H22" s="955">
        <f t="shared" si="2"/>
        <v>0</v>
      </c>
      <c r="I22" s="956">
        <f>IF('III. Datos Entrada-BE'!D33=0,0,H22*'III. Datos Entrada-BE'!$C$115*0.717*0.001)*('III. Datos Entrada-BE'!G33/'III. Datos Entrada-BE'!E33)</f>
        <v>0</v>
      </c>
      <c r="J22" s="964">
        <f t="shared" si="1"/>
        <v>0</v>
      </c>
    </row>
    <row r="23" spans="2:18" x14ac:dyDescent="0.25">
      <c r="B23" s="959" t="str">
        <f>'III. Datos Entrada-BE'!B34</f>
        <v>Abril / April</v>
      </c>
      <c r="C23" s="960">
        <f>'III. Datos Entrada-BE'!$E$34</f>
        <v>30</v>
      </c>
      <c r="D23" s="981">
        <f>MIN(0.95, MAX(0.104,EXP(15175*(('III. Datos Entrada-BE'!C34+273)-303.16)/(1.987*('III. Datos Entrada-BE'!C34+273)*303.16))))</f>
        <v>0.104</v>
      </c>
      <c r="E23" s="982">
        <f t="shared" si="0"/>
        <v>0</v>
      </c>
      <c r="F23" s="981">
        <f>(E23*'III. Datos Entrada-BE'!C81*'III. Datos Entrada-BE'!$C$169*C23*0.8)+G23</f>
        <v>0</v>
      </c>
      <c r="G23" s="963">
        <f>IF('III. Datos Entrada-BE'!$E$146=B22,0,IF('III. Datos Entrada-BE'!$F$146=B22,0,IF('III. Datos Entrada-BE'!$G$146=B22,0,IF('III. Datos Entrada-BE'!$C$146="Sí",0,(F22-H22)))))</f>
        <v>0</v>
      </c>
      <c r="H23" s="955">
        <f t="shared" si="2"/>
        <v>0</v>
      </c>
      <c r="I23" s="956">
        <f>IF('III. Datos Entrada-BE'!D34=0,0,H23*'III. Datos Entrada-BE'!$C$115*0.717*0.001)*('III. Datos Entrada-BE'!G34/'III. Datos Entrada-BE'!E34)</f>
        <v>0</v>
      </c>
      <c r="J23" s="964">
        <f t="shared" si="1"/>
        <v>0</v>
      </c>
    </row>
    <row r="24" spans="2:18" x14ac:dyDescent="0.25">
      <c r="B24" s="959" t="str">
        <f>'III. Datos Entrada-BE'!B35</f>
        <v>Mayo / May</v>
      </c>
      <c r="C24" s="960">
        <f>'III. Datos Entrada-BE'!$E$35</f>
        <v>31</v>
      </c>
      <c r="D24" s="981">
        <f>MIN(0.95, MAX(0.104,EXP(15175*(('III. Datos Entrada-BE'!C35+273)-303.16)/(1.987*('III. Datos Entrada-BE'!C35+273)*303.16))))</f>
        <v>0.104</v>
      </c>
      <c r="E24" s="982">
        <f t="shared" si="0"/>
        <v>0</v>
      </c>
      <c r="F24" s="981">
        <f>(E24*'III. Datos Entrada-BE'!C82*'III. Datos Entrada-BE'!$C$169*C24*0.8)+G24</f>
        <v>0</v>
      </c>
      <c r="G24" s="963">
        <f>IF('III. Datos Entrada-BE'!$E$146=B23,0,IF('III. Datos Entrada-BE'!$F$146=B23,0,IF('III. Datos Entrada-BE'!$G$146=B23,0,IF('III. Datos Entrada-BE'!$C$146="Sí",0,(F23-H23)))))</f>
        <v>0</v>
      </c>
      <c r="H24" s="955">
        <f t="shared" si="2"/>
        <v>0</v>
      </c>
      <c r="I24" s="956">
        <f>IF('III. Datos Entrada-BE'!D35=0,0,H24*'III. Datos Entrada-BE'!$C$115*0.717*0.001)*('III. Datos Entrada-BE'!G35/'III. Datos Entrada-BE'!E35)</f>
        <v>0</v>
      </c>
      <c r="J24" s="964">
        <f t="shared" si="1"/>
        <v>0</v>
      </c>
    </row>
    <row r="25" spans="2:18" x14ac:dyDescent="0.25">
      <c r="B25" s="959" t="str">
        <f>'III. Datos Entrada-BE'!B36</f>
        <v>Junio / June</v>
      </c>
      <c r="C25" s="960">
        <f>'III. Datos Entrada-BE'!$E$36</f>
        <v>30</v>
      </c>
      <c r="D25" s="981">
        <f>MIN(0.95, MAX(0.104,EXP(15175*(('III. Datos Entrada-BE'!C36+273)-303.16)/(1.987*('III. Datos Entrada-BE'!C36+273)*303.16))))</f>
        <v>0.104</v>
      </c>
      <c r="E25" s="982">
        <f t="shared" si="0"/>
        <v>0</v>
      </c>
      <c r="F25" s="981">
        <f>(E25*'III. Datos Entrada-BE'!C83*'III. Datos Entrada-BE'!$C$169*C25*0.8)+G25</f>
        <v>0</v>
      </c>
      <c r="G25" s="963">
        <f>IF('III. Datos Entrada-BE'!$E$146=B24,0,IF('III. Datos Entrada-BE'!$F$146=B24,0,IF('III. Datos Entrada-BE'!$G$146=B24,0,IF('III. Datos Entrada-BE'!$C$146="Sí",0,(F24-H24)))))</f>
        <v>0</v>
      </c>
      <c r="H25" s="955">
        <f t="shared" si="2"/>
        <v>0</v>
      </c>
      <c r="I25" s="956">
        <f>IF('III. Datos Entrada-BE'!D36=0,0,H25*'III. Datos Entrada-BE'!$C$115*0.717*0.001)*('III. Datos Entrada-BE'!G36/'III. Datos Entrada-BE'!E36)</f>
        <v>0</v>
      </c>
      <c r="J25" s="964">
        <f t="shared" si="1"/>
        <v>0</v>
      </c>
    </row>
    <row r="26" spans="2:18" x14ac:dyDescent="0.25">
      <c r="B26" s="959" t="str">
        <f>'III. Datos Entrada-BE'!B37</f>
        <v>Julio / July</v>
      </c>
      <c r="C26" s="960">
        <f>'III. Datos Entrada-BE'!$E$37</f>
        <v>31</v>
      </c>
      <c r="D26" s="981">
        <f>MIN(0.95, MAX(0.104,EXP(15175*(('III. Datos Entrada-BE'!C37+273)-303.16)/(1.987*('III. Datos Entrada-BE'!C37+273)*303.16))))</f>
        <v>0.104</v>
      </c>
      <c r="E26" s="982">
        <f t="shared" si="0"/>
        <v>0</v>
      </c>
      <c r="F26" s="981">
        <f>(E26*'III. Datos Entrada-BE'!C84*'III. Datos Entrada-BE'!$C$169*C26*0.8)+G26</f>
        <v>0</v>
      </c>
      <c r="G26" s="963">
        <f>IF('III. Datos Entrada-BE'!$E$146=B25,0,IF('III. Datos Entrada-BE'!$F$146=B25,0,IF('III. Datos Entrada-BE'!$G$146=B25,0,IF('III. Datos Entrada-BE'!$C$146="Sí",0,(F25-H25)))))</f>
        <v>0</v>
      </c>
      <c r="H26" s="955">
        <f t="shared" si="2"/>
        <v>0</v>
      </c>
      <c r="I26" s="956">
        <f>IF('III. Datos Entrada-BE'!D37=0,0,H26*'III. Datos Entrada-BE'!$C$115*0.717*0.001)*('III. Datos Entrada-BE'!G37/'III. Datos Entrada-BE'!E37)</f>
        <v>0</v>
      </c>
      <c r="J26" s="964">
        <f t="shared" si="1"/>
        <v>0</v>
      </c>
    </row>
    <row r="27" spans="2:18" x14ac:dyDescent="0.25">
      <c r="B27" s="959" t="str">
        <f>'III. Datos Entrada-BE'!B38</f>
        <v>Agosto / August</v>
      </c>
      <c r="C27" s="960">
        <f>'III. Datos Entrada-BE'!$E$38</f>
        <v>31</v>
      </c>
      <c r="D27" s="981">
        <f>MIN(0.95, MAX(0.104,EXP(15175*(('III. Datos Entrada-BE'!C38+273)-303.16)/(1.987*('III. Datos Entrada-BE'!C38+273)*303.16))))</f>
        <v>0.104</v>
      </c>
      <c r="E27" s="982">
        <f t="shared" si="0"/>
        <v>0</v>
      </c>
      <c r="F27" s="981">
        <f>(E27*'III. Datos Entrada-BE'!C85*'III. Datos Entrada-BE'!$C$169*C27*0.8)+G27</f>
        <v>0</v>
      </c>
      <c r="G27" s="963">
        <f>IF('III. Datos Entrada-BE'!$E$146=B26,0,IF('III. Datos Entrada-BE'!$F$146=B26,0,IF('III. Datos Entrada-BE'!$G$146=B26,0,IF('III. Datos Entrada-BE'!$C$146="Sí",0,(F26-H26)))))</f>
        <v>0</v>
      </c>
      <c r="H27" s="955">
        <f t="shared" si="2"/>
        <v>0</v>
      </c>
      <c r="I27" s="956">
        <f>IF('III. Datos Entrada-BE'!D38=0,0,H27*'III. Datos Entrada-BE'!$C$115*0.717*0.001)*('III. Datos Entrada-BE'!G38/'III. Datos Entrada-BE'!E38)</f>
        <v>0</v>
      </c>
      <c r="J27" s="964">
        <f t="shared" si="1"/>
        <v>0</v>
      </c>
    </row>
    <row r="28" spans="2:18" x14ac:dyDescent="0.25">
      <c r="B28" s="959" t="str">
        <f>'III. Datos Entrada-BE'!B39</f>
        <v>Septiembre / September</v>
      </c>
      <c r="C28" s="960">
        <f>'III. Datos Entrada-BE'!$E$39</f>
        <v>30</v>
      </c>
      <c r="D28" s="981">
        <f>MIN(0.95, MAX(0.104,EXP(15175*(('III. Datos Entrada-BE'!C39+273)-303.16)/(1.987*('III. Datos Entrada-BE'!C39+273)*303.16))))</f>
        <v>0.104</v>
      </c>
      <c r="E28" s="982">
        <f t="shared" si="0"/>
        <v>0</v>
      </c>
      <c r="F28" s="981">
        <f>(E28*'III. Datos Entrada-BE'!C86*'III. Datos Entrada-BE'!$C$169*C28*0.8)+G28</f>
        <v>0</v>
      </c>
      <c r="G28" s="963">
        <f>IF('III. Datos Entrada-BE'!$E$146=B27,0,IF('III. Datos Entrada-BE'!$F$146=B27,0,IF('III. Datos Entrada-BE'!$G$146=B27,0,IF('III. Datos Entrada-BE'!$C$146="Sí",0,(F27-H27)))))</f>
        <v>0</v>
      </c>
      <c r="H28" s="955">
        <f t="shared" si="2"/>
        <v>0</v>
      </c>
      <c r="I28" s="956">
        <f>IF('III. Datos Entrada-BE'!D39=0,0,H28*'III. Datos Entrada-BE'!$C$115*0.717*0.001)*('III. Datos Entrada-BE'!G39/'III. Datos Entrada-BE'!E39)</f>
        <v>0</v>
      </c>
      <c r="J28" s="964">
        <f t="shared" si="1"/>
        <v>0</v>
      </c>
    </row>
    <row r="29" spans="2:18" x14ac:dyDescent="0.25">
      <c r="B29" s="959" t="str">
        <f>'III. Datos Entrada-BE'!B40</f>
        <v>Octubre / October</v>
      </c>
      <c r="C29" s="960">
        <f>'III. Datos Entrada-BE'!$E$40</f>
        <v>31</v>
      </c>
      <c r="D29" s="981">
        <f>MIN(0.95, MAX(0.104,EXP(15175*(('III. Datos Entrada-BE'!C40+273)-303.16)/(1.987*('III. Datos Entrada-BE'!C40+273)*303.16))))</f>
        <v>0.104</v>
      </c>
      <c r="E29" s="982">
        <f t="shared" si="0"/>
        <v>0</v>
      </c>
      <c r="F29" s="981">
        <f>(E29*'III. Datos Entrada-BE'!C87*'III. Datos Entrada-BE'!$C$169*C29*0.8)+G29</f>
        <v>0</v>
      </c>
      <c r="G29" s="963">
        <f>IF('III. Datos Entrada-BE'!$E$146=B28,0,IF('III. Datos Entrada-BE'!$F$146=B28,0,IF('III. Datos Entrada-BE'!$G$146=B28,0,IF('III. Datos Entrada-BE'!$C$146="Sí",0,(F28-H28)))))</f>
        <v>0</v>
      </c>
      <c r="H29" s="955">
        <f t="shared" si="2"/>
        <v>0</v>
      </c>
      <c r="I29" s="956">
        <f>IF('III. Datos Entrada-BE'!D40=0,0,H29*'III. Datos Entrada-BE'!$C$115*0.717*0.001)*('III. Datos Entrada-BE'!G40/'III. Datos Entrada-BE'!E40)</f>
        <v>0</v>
      </c>
      <c r="J29" s="964">
        <f t="shared" si="1"/>
        <v>0</v>
      </c>
    </row>
    <row r="30" spans="2:18" x14ac:dyDescent="0.25">
      <c r="B30" s="959" t="str">
        <f>'III. Datos Entrada-BE'!B41</f>
        <v>Noviembre / November</v>
      </c>
      <c r="C30" s="960">
        <f>'III. Datos Entrada-BE'!$E$41</f>
        <v>30</v>
      </c>
      <c r="D30" s="981">
        <f>MIN(0.95, MAX(0.104,EXP(15175*(('III. Datos Entrada-BE'!C41+273)-303.16)/(1.987*('III. Datos Entrada-BE'!C41+273)*303.16))))</f>
        <v>0.104</v>
      </c>
      <c r="E30" s="982">
        <f t="shared" si="0"/>
        <v>0</v>
      </c>
      <c r="F30" s="981">
        <f>(E30*'III. Datos Entrada-BE'!C88*'III. Datos Entrada-BE'!$C$169*C30*0.8)+G30</f>
        <v>0</v>
      </c>
      <c r="G30" s="963">
        <f>IF('III. Datos Entrada-BE'!$E$146=B29,0,IF('III. Datos Entrada-BE'!$F$146=B29,0,IF('III. Datos Entrada-BE'!$G$146=B29,0,IF('III. Datos Entrada-BE'!$C$146="Sí",0,(F29-H29)))))</f>
        <v>0</v>
      </c>
      <c r="H30" s="955">
        <f t="shared" si="2"/>
        <v>0</v>
      </c>
      <c r="I30" s="956">
        <f>IF('III. Datos Entrada-BE'!D41=0,0,H30*'III. Datos Entrada-BE'!$C$115*0.717*0.001)*('III. Datos Entrada-BE'!G41/'III. Datos Entrada-BE'!E41)</f>
        <v>0</v>
      </c>
      <c r="J30" s="964">
        <f t="shared" si="1"/>
        <v>0</v>
      </c>
    </row>
    <row r="31" spans="2:18" ht="13" thickBot="1" x14ac:dyDescent="0.3">
      <c r="B31" s="965" t="str">
        <f>'III. Datos Entrada-BE'!B42</f>
        <v>Diciembre / December</v>
      </c>
      <c r="C31" s="966">
        <f>'III. Datos Entrada-BE'!$E$42</f>
        <v>31</v>
      </c>
      <c r="D31" s="983">
        <f>MIN(0.95, MAX(0.104,EXP(15175*(('III. Datos Entrada-BE'!C42+273)-303.16)/(1.987*('III. Datos Entrada-BE'!C42+273)*303.16))))</f>
        <v>0.104</v>
      </c>
      <c r="E31" s="984">
        <f t="shared" si="0"/>
        <v>0</v>
      </c>
      <c r="F31" s="983">
        <f>(E31*'III. Datos Entrada-BE'!C89*'III. Datos Entrada-BE'!$C$169*C31*0.8)+G31</f>
        <v>0</v>
      </c>
      <c r="G31" s="969">
        <f>IF('III. Datos Entrada-BE'!$E$146=B30,0,IF('III. Datos Entrada-BE'!$F$146=B30,0,IF('III. Datos Entrada-BE'!$G$146=B30,0,IF('III. Datos Entrada-BE'!$C$146="Sí",0,(F30-H30)))))</f>
        <v>0</v>
      </c>
      <c r="H31" s="985">
        <f t="shared" si="2"/>
        <v>0</v>
      </c>
      <c r="I31" s="985">
        <f>IF('III. Datos Entrada-BE'!D42=0,0,H31*'III. Datos Entrada-BE'!$C$115*0.717*0.001)*('III. Datos Entrada-BE'!G42/'III. Datos Entrada-BE'!E42)</f>
        <v>0</v>
      </c>
      <c r="J31" s="970">
        <f t="shared" si="1"/>
        <v>0</v>
      </c>
    </row>
    <row r="32" spans="2:18" s="9" customFormat="1" ht="13.5" thickBot="1" x14ac:dyDescent="0.35">
      <c r="B32" s="27" t="s">
        <v>407</v>
      </c>
      <c r="C32" s="420"/>
      <c r="D32" s="39"/>
      <c r="E32" s="39"/>
      <c r="F32" s="39"/>
      <c r="G32" s="980"/>
      <c r="H32" s="33">
        <f>SUM(H20:H31)</f>
        <v>0</v>
      </c>
      <c r="I32" s="34">
        <f>SUM(I20:I31)</f>
        <v>0</v>
      </c>
      <c r="J32" s="35">
        <f>SUM(J20:J31)</f>
        <v>0</v>
      </c>
      <c r="K32" s="36"/>
      <c r="L32" s="36"/>
      <c r="M32" s="37"/>
      <c r="N32" s="37"/>
      <c r="O32" s="22"/>
      <c r="Q32" s="36"/>
    </row>
    <row r="33" spans="1:94" s="9" customFormat="1" ht="13.5" thickBot="1" x14ac:dyDescent="0.35">
      <c r="B33" s="38"/>
      <c r="C33" s="484"/>
      <c r="D33" s="39"/>
      <c r="E33" s="39"/>
      <c r="F33" s="40"/>
      <c r="G33" s="8"/>
      <c r="H33" s="8"/>
      <c r="I33" s="8"/>
      <c r="J33" s="8"/>
      <c r="K33" s="36"/>
      <c r="L33" s="36"/>
      <c r="M33" s="37"/>
      <c r="N33" s="37"/>
      <c r="O33" s="22"/>
      <c r="Q33" s="36"/>
    </row>
    <row r="34" spans="1:94" ht="13" thickBot="1" x14ac:dyDescent="0.3">
      <c r="B34" s="41" t="s">
        <v>408</v>
      </c>
      <c r="C34" s="284"/>
      <c r="D34" s="43"/>
      <c r="E34" s="43"/>
      <c r="F34" s="43"/>
      <c r="G34" s="569">
        <f>IF('III. Datos Entrada-BE'!C$146="Sí",0,IF('III. Datos Entrada-BE'!E$146=B31,0,IF('III. Datos Entrada-BE'!F$146='V. BE CH4-AS'!B31,0,IF('III. Datos Entrada-BE'!G$146='V. BE CH4-AS'!B31,0,F31-H31))))</f>
        <v>0</v>
      </c>
      <c r="K34" s="44"/>
      <c r="L34" s="44"/>
      <c r="M34" s="44"/>
      <c r="N34" s="44"/>
      <c r="O34" s="45"/>
      <c r="P34" s="44"/>
      <c r="Q34" s="44"/>
    </row>
    <row r="35" spans="1:94" ht="63" thickBot="1" x14ac:dyDescent="0.3">
      <c r="G35" s="46" t="s">
        <v>409</v>
      </c>
      <c r="K35" s="44"/>
      <c r="L35" s="44"/>
      <c r="M35" s="44"/>
      <c r="N35" s="44"/>
      <c r="O35" s="45"/>
      <c r="P35" s="44"/>
      <c r="Q35" s="44"/>
    </row>
    <row r="36" spans="1:94" ht="13" thickBot="1" x14ac:dyDescent="0.3">
      <c r="G36" s="47"/>
      <c r="K36" s="44"/>
      <c r="L36" s="44"/>
      <c r="M36" s="44"/>
      <c r="N36" s="44"/>
      <c r="O36" s="45"/>
      <c r="P36" s="44"/>
      <c r="Q36" s="44"/>
    </row>
    <row r="37" spans="1:94" s="48" customFormat="1" ht="13" x14ac:dyDescent="0.3">
      <c r="A37" s="10"/>
      <c r="B37" s="22"/>
      <c r="C37" s="26"/>
      <c r="D37" s="14"/>
      <c r="E37" s="1034" t="s">
        <v>410</v>
      </c>
      <c r="F37" s="1052"/>
      <c r="G37" s="1052"/>
      <c r="H37" s="1052"/>
      <c r="I37" s="1052"/>
      <c r="J37" s="1053"/>
      <c r="K37" s="22"/>
      <c r="L37" s="22"/>
      <c r="M37" s="22"/>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row>
    <row r="38" spans="1:94" s="49" customFormat="1" ht="13" x14ac:dyDescent="0.3">
      <c r="A38" s="2"/>
      <c r="B38" s="9"/>
      <c r="C38" s="26"/>
      <c r="D38" s="3"/>
      <c r="E38" s="1054"/>
      <c r="F38" s="1055"/>
      <c r="G38" s="1055"/>
      <c r="H38" s="1055"/>
      <c r="I38" s="1055"/>
      <c r="J38" s="1056"/>
      <c r="K38" s="22"/>
      <c r="L38" s="22"/>
      <c r="M38" s="22"/>
      <c r="N38" s="2"/>
      <c r="O38" s="1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s="49" customFormat="1" ht="13.5" thickBot="1" x14ac:dyDescent="0.35">
      <c r="A39" s="2"/>
      <c r="B39" s="9"/>
      <c r="C39" s="26"/>
      <c r="D39" s="3"/>
      <c r="E39" s="1057"/>
      <c r="F39" s="1058"/>
      <c r="G39" s="1058"/>
      <c r="H39" s="1058"/>
      <c r="I39" s="1058"/>
      <c r="J39" s="1059"/>
      <c r="K39" s="22"/>
      <c r="L39" s="22"/>
      <c r="M39" s="22"/>
      <c r="N39" s="2"/>
      <c r="O39" s="1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13" x14ac:dyDescent="0.3">
      <c r="B40" s="23">
        <f>B16</f>
        <v>0</v>
      </c>
      <c r="C40" s="24">
        <f>'III. Datos Entrada-BE'!B130</f>
        <v>0</v>
      </c>
      <c r="D40" s="25"/>
      <c r="E40" s="12"/>
      <c r="F40" s="12"/>
      <c r="G40" s="12"/>
      <c r="H40" s="12"/>
      <c r="I40" s="12"/>
      <c r="J40" s="12"/>
      <c r="K40" s="20"/>
      <c r="L40" s="20"/>
      <c r="M40" s="20"/>
    </row>
    <row r="41" spans="1:94" ht="15" x14ac:dyDescent="0.4">
      <c r="B41" s="745" t="s">
        <v>398</v>
      </c>
      <c r="C41" s="883">
        <f>C17</f>
        <v>0</v>
      </c>
      <c r="E41" s="8"/>
      <c r="F41" s="12"/>
      <c r="G41" s="12"/>
      <c r="H41" s="12"/>
      <c r="I41" s="12"/>
      <c r="J41" s="12"/>
      <c r="K41" s="45"/>
      <c r="L41" s="45"/>
      <c r="O41" s="10"/>
      <c r="P41" s="18"/>
    </row>
    <row r="42" spans="1:94" ht="13.5" thickBot="1" x14ac:dyDescent="0.35">
      <c r="B42" s="27"/>
      <c r="C42" s="482"/>
      <c r="E42" s="8"/>
      <c r="F42" s="12"/>
      <c r="G42" s="12"/>
      <c r="H42" s="12"/>
      <c r="I42" s="12"/>
      <c r="J42" s="12"/>
      <c r="N42" s="9"/>
      <c r="O42" s="10"/>
    </row>
    <row r="43" spans="1:94" ht="15.5" thickBot="1" x14ac:dyDescent="0.45">
      <c r="B43" s="59" t="s">
        <v>97</v>
      </c>
      <c r="C43" s="285" t="s">
        <v>399</v>
      </c>
      <c r="D43" s="61" t="s">
        <v>400</v>
      </c>
      <c r="E43" s="62" t="s">
        <v>401</v>
      </c>
      <c r="F43" s="63" t="s">
        <v>402</v>
      </c>
      <c r="G43" s="62" t="s">
        <v>403</v>
      </c>
      <c r="H43" s="63" t="s">
        <v>404</v>
      </c>
      <c r="I43" s="64" t="s">
        <v>405</v>
      </c>
      <c r="J43" s="65" t="s">
        <v>406</v>
      </c>
    </row>
    <row r="44" spans="1:94" x14ac:dyDescent="0.25">
      <c r="B44" s="29" t="str">
        <f>'III. Datos Entrada-BE'!$B$31</f>
        <v>Enero / January</v>
      </c>
      <c r="C44" s="483">
        <f>'III. Datos Entrada-BE'!$E$31</f>
        <v>31</v>
      </c>
      <c r="D44" s="50">
        <f>MIN(0.95, MAX(0.104, EXP(15175*(('III. Datos Entrada-BE'!C31+273)-303.16)/(1.987*('III. Datos Entrada-BE'!C31+273)*303.16))))</f>
        <v>0.104</v>
      </c>
      <c r="E44" s="51">
        <f t="shared" ref="E44:E55" si="3">$C$41</f>
        <v>0</v>
      </c>
      <c r="F44" s="50">
        <f>(E44*'III. Datos Entrada-BE'!C78*'III. Datos Entrada-BE'!$C$170*C44*0.8)+G44</f>
        <v>1976418</v>
      </c>
      <c r="G44" s="32">
        <v>1976418</v>
      </c>
      <c r="H44" s="979">
        <f>F44*D44</f>
        <v>205547.47199999998</v>
      </c>
      <c r="I44" s="50">
        <f>IF('III. Datos Entrada-BE'!D31=0,0,H44*'III. Datos Entrada-BE'!$C$115*0.717*0.001)*('III. Datos Entrada-BE'!G31/'III. Datos Entrada-BE'!E31)</f>
        <v>0</v>
      </c>
      <c r="J44" s="943">
        <f t="shared" ref="J44:J55" si="4">I44*PCG</f>
        <v>0</v>
      </c>
    </row>
    <row r="45" spans="1:94" x14ac:dyDescent="0.25">
      <c r="B45" s="959" t="str">
        <f>'III. Datos Entrada-BE'!$B$32</f>
        <v>Febrero / February</v>
      </c>
      <c r="C45" s="960">
        <f>'III. Datos Entrada-BE'!$E$32</f>
        <v>28</v>
      </c>
      <c r="D45" s="961">
        <f>MIN(0.95, MAX(0.104, EXP(15175*(('III. Datos Entrada-BE'!C32+273)-303.16)/(1.987*('III. Datos Entrada-BE'!C32+273)*303.16))))</f>
        <v>0.104</v>
      </c>
      <c r="E45" s="962">
        <f t="shared" si="3"/>
        <v>0</v>
      </c>
      <c r="F45" s="961">
        <f>(E45*'III. Datos Entrada-BE'!C79*'III. Datos Entrada-BE'!$C$170*C45*0.8)+G45</f>
        <v>1770870.5279999999</v>
      </c>
      <c r="G45" s="963">
        <f>IF('III. Datos Entrada-BE'!$E$147=B44,0,IF('III. Datos Entrada-BE'!$F$147=B44,0,IF('III. Datos Entrada-BE'!$G$147=B44,0,IF('III. Datos Entrada-BE'!$C$147="Sí",0,(F44-H44)))))</f>
        <v>1770870.5279999999</v>
      </c>
      <c r="H45" s="961">
        <f t="shared" ref="H45:H55" si="5">F45*D45</f>
        <v>184170.53491199997</v>
      </c>
      <c r="I45" s="961">
        <f>IF('III. Datos Entrada-BE'!D32=0,0,H45*'III. Datos Entrada-BE'!$C$115*0.717*0.001)*('III. Datos Entrada-BE'!G32/'III. Datos Entrada-BE'!E32)</f>
        <v>0</v>
      </c>
      <c r="J45" s="964">
        <f t="shared" si="4"/>
        <v>0</v>
      </c>
    </row>
    <row r="46" spans="1:94" x14ac:dyDescent="0.25">
      <c r="B46" s="959" t="str">
        <f>'III. Datos Entrada-BE'!$B$33</f>
        <v>Marzo / March</v>
      </c>
      <c r="C46" s="960">
        <f>'III. Datos Entrada-BE'!$E$33</f>
        <v>31</v>
      </c>
      <c r="D46" s="961">
        <f>MIN(0.95, MAX(0.104, EXP(15175*(('III. Datos Entrada-BE'!C33+273)-303.16)/(1.987*('III. Datos Entrada-BE'!C33+273)*303.16))))</f>
        <v>0.104</v>
      </c>
      <c r="E46" s="962">
        <f t="shared" si="3"/>
        <v>0</v>
      </c>
      <c r="F46" s="961">
        <f>(E46*'III. Datos Entrada-BE'!C80*'III. Datos Entrada-BE'!$C$170*C46*0.8)+G46</f>
        <v>1586699.993088</v>
      </c>
      <c r="G46" s="963">
        <f>IF('III. Datos Entrada-BE'!$E$147=B45,0,IF('III. Datos Entrada-BE'!$F$147=B45,0,IF('III. Datos Entrada-BE'!$G$147=B45,0,IF('III. Datos Entrada-BE'!$C$147="Sí",0,(F45-H45)))))</f>
        <v>1586699.993088</v>
      </c>
      <c r="H46" s="961">
        <f t="shared" si="5"/>
        <v>165016.79928115199</v>
      </c>
      <c r="I46" s="961">
        <f>IF('III. Datos Entrada-BE'!D33=0,0,H46*'III. Datos Entrada-BE'!$C$115*0.717*0.001)*('III. Datos Entrada-BE'!G33/'III. Datos Entrada-BE'!E33)</f>
        <v>0</v>
      </c>
      <c r="J46" s="964">
        <f t="shared" si="4"/>
        <v>0</v>
      </c>
    </row>
    <row r="47" spans="1:94" x14ac:dyDescent="0.25">
      <c r="B47" s="959" t="str">
        <f>'III. Datos Entrada-BE'!$B$34</f>
        <v>Abril / April</v>
      </c>
      <c r="C47" s="960">
        <f>'III. Datos Entrada-BE'!$E$34</f>
        <v>30</v>
      </c>
      <c r="D47" s="961">
        <f>MIN(0.95, MAX(0.104, EXP(15175*(('III. Datos Entrada-BE'!C34+273)-303.16)/(1.987*('III. Datos Entrada-BE'!C34+273)*303.16))))</f>
        <v>0.104</v>
      </c>
      <c r="E47" s="962">
        <f t="shared" si="3"/>
        <v>0</v>
      </c>
      <c r="F47" s="961">
        <f>(E47*'III. Datos Entrada-BE'!C81*'III. Datos Entrada-BE'!$C$170*C47*0.8)+G47</f>
        <v>1421683.193806848</v>
      </c>
      <c r="G47" s="963">
        <f>IF('III. Datos Entrada-BE'!$E$147=B46,0,IF('III. Datos Entrada-BE'!$F$147=B46,0,IF('III. Datos Entrada-BE'!$G$147=B46,0,IF('III. Datos Entrada-BE'!$C$147="Sí",0,(F46-H46)))))</f>
        <v>1421683.193806848</v>
      </c>
      <c r="H47" s="961">
        <f t="shared" si="5"/>
        <v>147855.05215591218</v>
      </c>
      <c r="I47" s="961">
        <f>IF('III. Datos Entrada-BE'!D34=0,0,H47*'III. Datos Entrada-BE'!$C$115*0.717*0.001)*('III. Datos Entrada-BE'!G34/'III. Datos Entrada-BE'!E34)</f>
        <v>0</v>
      </c>
      <c r="J47" s="964">
        <f t="shared" si="4"/>
        <v>0</v>
      </c>
    </row>
    <row r="48" spans="1:94" x14ac:dyDescent="0.25">
      <c r="B48" s="959" t="str">
        <f>'III. Datos Entrada-BE'!$B$35</f>
        <v>Mayo / May</v>
      </c>
      <c r="C48" s="960">
        <f>'III. Datos Entrada-BE'!$E$35</f>
        <v>31</v>
      </c>
      <c r="D48" s="961">
        <f>MIN(0.95, MAX(0.104, EXP(15175*(('III. Datos Entrada-BE'!C35+273)-303.16)/(1.987*('III. Datos Entrada-BE'!C35+273)*303.16))))</f>
        <v>0.104</v>
      </c>
      <c r="E48" s="962">
        <f t="shared" si="3"/>
        <v>0</v>
      </c>
      <c r="F48" s="961">
        <f>(E48*'III. Datos Entrada-BE'!C82*'III. Datos Entrada-BE'!$C$170*C48*0.8)+G48</f>
        <v>1273828.1416509359</v>
      </c>
      <c r="G48" s="963">
        <f>IF('III. Datos Entrada-BE'!$E$147=B47,0,IF('III. Datos Entrada-BE'!$F$147=B47,0,IF('III. Datos Entrada-BE'!$G$147=B47,0,IF('III. Datos Entrada-BE'!$C$147="Sí",0,(F47-H47)))))</f>
        <v>1273828.1416509359</v>
      </c>
      <c r="H48" s="961">
        <f t="shared" si="5"/>
        <v>132478.12673169732</v>
      </c>
      <c r="I48" s="961">
        <f>IF('III. Datos Entrada-BE'!D35=0,0,H48*'III. Datos Entrada-BE'!$C$115*0.717*0.001)*('III. Datos Entrada-BE'!G35/'III. Datos Entrada-BE'!E35)</f>
        <v>0</v>
      </c>
      <c r="J48" s="964">
        <f t="shared" si="4"/>
        <v>0</v>
      </c>
    </row>
    <row r="49" spans="1:94" s="9" customFormat="1" ht="13" x14ac:dyDescent="0.3">
      <c r="B49" s="959" t="str">
        <f>'III. Datos Entrada-BE'!$B$36</f>
        <v>Junio / June</v>
      </c>
      <c r="C49" s="960">
        <f>'III. Datos Entrada-BE'!$E$36</f>
        <v>30</v>
      </c>
      <c r="D49" s="961">
        <f>MIN(0.95, MAX(0.104, EXP(15175*(('III. Datos Entrada-BE'!C36+273)-303.16)/(1.987*('III. Datos Entrada-BE'!C36+273)*303.16))))</f>
        <v>0.104</v>
      </c>
      <c r="E49" s="962">
        <f t="shared" si="3"/>
        <v>0</v>
      </c>
      <c r="F49" s="961">
        <f>(E49*'III. Datos Entrada-BE'!C83*'III. Datos Entrada-BE'!$C$170*C49*0.8)+G49</f>
        <v>1141350.0149192386</v>
      </c>
      <c r="G49" s="963">
        <f>IF('III. Datos Entrada-BE'!$E$147=B48,0,IF('III. Datos Entrada-BE'!$F$147=B48,0,IF('III. Datos Entrada-BE'!$G$147=B48,0,IF('III. Datos Entrada-BE'!$C$147="Sí",0,(F48-H48)))))</f>
        <v>1141350.0149192386</v>
      </c>
      <c r="H49" s="961">
        <f t="shared" si="5"/>
        <v>118700.40155160081</v>
      </c>
      <c r="I49" s="961">
        <f>IF('III. Datos Entrada-BE'!D36=0,0,H49*'III. Datos Entrada-BE'!$C$115*0.717*0.001)*('III. Datos Entrada-BE'!G36/'III. Datos Entrada-BE'!E36)</f>
        <v>0</v>
      </c>
      <c r="J49" s="964">
        <f t="shared" si="4"/>
        <v>0</v>
      </c>
      <c r="K49" s="36"/>
      <c r="L49" s="36"/>
      <c r="M49" s="37"/>
    </row>
    <row r="50" spans="1:94" x14ac:dyDescent="0.25">
      <c r="B50" s="959" t="str">
        <f>'III. Datos Entrada-BE'!$B$37</f>
        <v>Julio / July</v>
      </c>
      <c r="C50" s="960">
        <f>'III. Datos Entrada-BE'!$E$37</f>
        <v>31</v>
      </c>
      <c r="D50" s="961">
        <f>MIN(0.95, MAX(0.104, EXP(15175*(('III. Datos Entrada-BE'!C37+273)-303.16)/(1.987*('III. Datos Entrada-BE'!C37+273)*303.16))))</f>
        <v>0.104</v>
      </c>
      <c r="E50" s="962">
        <f t="shared" si="3"/>
        <v>0</v>
      </c>
      <c r="F50" s="961">
        <f>(E50*'III. Datos Entrada-BE'!C84*'III. Datos Entrada-BE'!$C$170*C50*0.8)+G50</f>
        <v>1022649.6133676379</v>
      </c>
      <c r="G50" s="963">
        <f>IF('III. Datos Entrada-BE'!$E$147=B49,0,IF('III. Datos Entrada-BE'!$F$147=B49,0,IF('III. Datos Entrada-BE'!$G$147=B49,0,IF('III. Datos Entrada-BE'!$C$147="Sí",0,(F49-H49)))))</f>
        <v>1022649.6133676379</v>
      </c>
      <c r="H50" s="961">
        <f t="shared" si="5"/>
        <v>106355.55979023433</v>
      </c>
      <c r="I50" s="961">
        <f>IF('III. Datos Entrada-BE'!D37=0,0,H50*'III. Datos Entrada-BE'!$C$115*0.717*0.001)*('III. Datos Entrada-BE'!G37/'III. Datos Entrada-BE'!E37)</f>
        <v>0</v>
      </c>
      <c r="J50" s="964">
        <f t="shared" si="4"/>
        <v>0</v>
      </c>
    </row>
    <row r="51" spans="1:94" s="10" customFormat="1" ht="13" x14ac:dyDescent="0.3">
      <c r="B51" s="959" t="str">
        <f>'III. Datos Entrada-BE'!$B$38</f>
        <v>Agosto / August</v>
      </c>
      <c r="C51" s="960">
        <f>'III. Datos Entrada-BE'!$E$38</f>
        <v>31</v>
      </c>
      <c r="D51" s="961">
        <f>MIN(0.95, MAX(0.104, EXP(15175*(('III. Datos Entrada-BE'!C38+273)-303.16)/(1.987*('III. Datos Entrada-BE'!C38+273)*303.16))))</f>
        <v>0.104</v>
      </c>
      <c r="E51" s="962">
        <f t="shared" si="3"/>
        <v>0</v>
      </c>
      <c r="F51" s="961">
        <f>(E51*'III. Datos Entrada-BE'!C85*'III. Datos Entrada-BE'!$C$170*C51*0.8)+G51</f>
        <v>916294.05357740354</v>
      </c>
      <c r="G51" s="963">
        <f>IF('III. Datos Entrada-BE'!$E$147=B50,0,IF('III. Datos Entrada-BE'!$F$147=B50,0,IF('III. Datos Entrada-BE'!$G$147=B50,0,IF('III. Datos Entrada-BE'!$C$147="Sí",0,(F50-H50)))))</f>
        <v>916294.05357740354</v>
      </c>
      <c r="H51" s="961">
        <f t="shared" si="5"/>
        <v>95294.581572049967</v>
      </c>
      <c r="I51" s="961">
        <f>IF('III. Datos Entrada-BE'!D38=0,0,H51*'III. Datos Entrada-BE'!$C$115*0.717*0.001)*('III. Datos Entrada-BE'!G38/'III. Datos Entrada-BE'!E38)</f>
        <v>0</v>
      </c>
      <c r="J51" s="964">
        <f t="shared" si="4"/>
        <v>0</v>
      </c>
      <c r="K51" s="22"/>
      <c r="L51" s="22"/>
      <c r="M51" s="22"/>
      <c r="O51" s="22"/>
      <c r="P51" s="53"/>
      <c r="Q51" s="53"/>
      <c r="R51" s="53"/>
    </row>
    <row r="52" spans="1:94" ht="13" x14ac:dyDescent="0.3">
      <c r="B52" s="959" t="str">
        <f>'III. Datos Entrada-BE'!$B$39</f>
        <v>Septiembre / September</v>
      </c>
      <c r="C52" s="960">
        <f>'III. Datos Entrada-BE'!$E$39</f>
        <v>30</v>
      </c>
      <c r="D52" s="961">
        <f>MIN(0.95, MAX(0.104, EXP(15175*(('III. Datos Entrada-BE'!C39+273)-303.16)/(1.987*('III. Datos Entrada-BE'!C39+273)*303.16))))</f>
        <v>0.104</v>
      </c>
      <c r="E52" s="962">
        <f t="shared" si="3"/>
        <v>0</v>
      </c>
      <c r="F52" s="961">
        <f>(E52*'III. Datos Entrada-BE'!C86*'III. Datos Entrada-BE'!$C$170*C52*0.8)+G52</f>
        <v>820999.47200535354</v>
      </c>
      <c r="G52" s="963">
        <f>IF('III. Datos Entrada-BE'!$E$147=B51,0,IF('III. Datos Entrada-BE'!$F$147=B51,0,IF('III. Datos Entrada-BE'!$G$147=B51,0,IF('III. Datos Entrada-BE'!$C$147="Sí",0,(F51-H51)))))</f>
        <v>820999.47200535354</v>
      </c>
      <c r="H52" s="961">
        <f t="shared" si="5"/>
        <v>85383.945088556764</v>
      </c>
      <c r="I52" s="961">
        <f>IF('III. Datos Entrada-BE'!D39=0,0,H52*'III. Datos Entrada-BE'!$C$115*0.717*0.001)*('III. Datos Entrada-BE'!G39/'III. Datos Entrada-BE'!E39)</f>
        <v>0</v>
      </c>
      <c r="J52" s="964">
        <f t="shared" si="4"/>
        <v>0</v>
      </c>
      <c r="K52" s="22"/>
      <c r="L52" s="22"/>
      <c r="M52" s="22"/>
      <c r="O52" s="22"/>
      <c r="P52" s="20"/>
      <c r="Q52" s="20"/>
      <c r="R52" s="20"/>
    </row>
    <row r="53" spans="1:94" ht="13" x14ac:dyDescent="0.3">
      <c r="B53" s="959" t="str">
        <f>'III. Datos Entrada-BE'!$B$40</f>
        <v>Octubre / October</v>
      </c>
      <c r="C53" s="960">
        <f>'III. Datos Entrada-BE'!$E$40</f>
        <v>31</v>
      </c>
      <c r="D53" s="961">
        <f>MIN(0.95, MAX(0.104, EXP(15175*(('III. Datos Entrada-BE'!C40+273)-303.16)/(1.987*('III. Datos Entrada-BE'!C40+273)*303.16))))</f>
        <v>0.104</v>
      </c>
      <c r="E53" s="962">
        <f t="shared" si="3"/>
        <v>0</v>
      </c>
      <c r="F53" s="961">
        <f>(E53*'III. Datos Entrada-BE'!C87*'III. Datos Entrada-BE'!$C$170*C53*0.8)+G53</f>
        <v>735615.52691679681</v>
      </c>
      <c r="G53" s="963">
        <f>IF('III. Datos Entrada-BE'!$E$147=B52,0,IF('III. Datos Entrada-BE'!$F$147=B52,0,IF('III. Datos Entrada-BE'!$G$147=B52,0,IF('III. Datos Entrada-BE'!$C$147="Sí",0,(F52-H52)))))</f>
        <v>735615.52691679681</v>
      </c>
      <c r="H53" s="961">
        <f t="shared" si="5"/>
        <v>76504.014799346871</v>
      </c>
      <c r="I53" s="961">
        <f>IF('III. Datos Entrada-BE'!D40=0,0,H53*'III. Datos Entrada-BE'!$C$115*0.717*0.001)*('III. Datos Entrada-BE'!G40/'III. Datos Entrada-BE'!E40)</f>
        <v>0</v>
      </c>
      <c r="J53" s="964">
        <f t="shared" si="4"/>
        <v>0</v>
      </c>
      <c r="K53" s="22"/>
      <c r="L53" s="22"/>
      <c r="M53" s="22"/>
      <c r="O53" s="22"/>
      <c r="P53" s="20"/>
      <c r="Q53" s="20"/>
      <c r="R53" s="20"/>
    </row>
    <row r="54" spans="1:94" x14ac:dyDescent="0.25">
      <c r="B54" s="959" t="str">
        <f>'III. Datos Entrada-BE'!$B$41</f>
        <v>Noviembre / November</v>
      </c>
      <c r="C54" s="960">
        <f>'III. Datos Entrada-BE'!$E$41</f>
        <v>30</v>
      </c>
      <c r="D54" s="961">
        <f>MIN(0.95, MAX(0.104, EXP(15175*(('III. Datos Entrada-BE'!C41+273)-303.16)/(1.987*('III. Datos Entrada-BE'!C41+273)*303.16))))</f>
        <v>0.104</v>
      </c>
      <c r="E54" s="962">
        <f t="shared" si="3"/>
        <v>0</v>
      </c>
      <c r="F54" s="961">
        <f>(E54*'III. Datos Entrada-BE'!C88*'III. Datos Entrada-BE'!$C$170*C54*0.8)+G54</f>
        <v>659111.51211744989</v>
      </c>
      <c r="G54" s="963">
        <f>IF('III. Datos Entrada-BE'!$E$147=B53,0,IF('III. Datos Entrada-BE'!$F$147=B53,0,IF('III. Datos Entrada-BE'!$G$147=B53,0,IF('III. Datos Entrada-BE'!$C$147="Sí",0,(F53-H53)))))</f>
        <v>659111.51211744989</v>
      </c>
      <c r="H54" s="961">
        <f t="shared" si="5"/>
        <v>68547.597260214781</v>
      </c>
      <c r="I54" s="961">
        <f>IF('III. Datos Entrada-BE'!D41=0,0,H54*'III. Datos Entrada-BE'!$C$115*0.717*0.001)*('III. Datos Entrada-BE'!G41/'III. Datos Entrada-BE'!E41)</f>
        <v>0</v>
      </c>
      <c r="J54" s="964">
        <f t="shared" si="4"/>
        <v>0</v>
      </c>
      <c r="K54" s="20"/>
      <c r="L54" s="20"/>
      <c r="M54" s="20"/>
    </row>
    <row r="55" spans="1:94" ht="13" thickBot="1" x14ac:dyDescent="0.3">
      <c r="B55" s="965" t="str">
        <f>'III. Datos Entrada-BE'!$B$42</f>
        <v>Diciembre / December</v>
      </c>
      <c r="C55" s="966">
        <f>'III. Datos Entrada-BE'!$E$42</f>
        <v>31</v>
      </c>
      <c r="D55" s="967">
        <f>MIN(0.95, MAX(0.104, EXP(15175*(('III. Datos Entrada-BE'!C42+273)-303.16)/(1.987*('III. Datos Entrada-BE'!C42+273)*303.16))))</f>
        <v>0.104</v>
      </c>
      <c r="E55" s="968">
        <f t="shared" si="3"/>
        <v>0</v>
      </c>
      <c r="F55" s="967">
        <f>(E55*'III. Datos Entrada-BE'!C89*'III. Datos Entrada-BE'!$C$170*C55*0.8)+G55</f>
        <v>590563.91485723516</v>
      </c>
      <c r="G55" s="969">
        <f>IF('III. Datos Entrada-BE'!$E$147=B54,0,IF('III. Datos Entrada-BE'!$F$147=B54,0,IF('III. Datos Entrada-BE'!$G$147=B54,0,IF('III. Datos Entrada-BE'!$C$147="Sí",0,(F54-H54)))))</f>
        <v>590563.91485723516</v>
      </c>
      <c r="H55" s="967">
        <f t="shared" si="5"/>
        <v>61418.647145152456</v>
      </c>
      <c r="I55" s="967">
        <f>IF('III. Datos Entrada-BE'!D42=0,0,H55*'III. Datos Entrada-BE'!$C$115*0.717*0.001)*('III. Datos Entrada-BE'!G42/'III. Datos Entrada-BE'!E42)</f>
        <v>0</v>
      </c>
      <c r="J55" s="970">
        <f t="shared" si="4"/>
        <v>0</v>
      </c>
      <c r="K55" s="45"/>
      <c r="L55" s="45"/>
    </row>
    <row r="56" spans="1:94" ht="13.5" thickBot="1" x14ac:dyDescent="0.35">
      <c r="B56" s="27" t="s">
        <v>411</v>
      </c>
      <c r="C56" s="973"/>
      <c r="D56" s="39"/>
      <c r="E56" s="39"/>
      <c r="F56" s="40"/>
      <c r="G56" s="974"/>
      <c r="H56" s="243">
        <f>SUM(H44:H55)</f>
        <v>1447272.7322879178</v>
      </c>
      <c r="I56" s="54">
        <f>SUM(I44:I55)</f>
        <v>0</v>
      </c>
      <c r="J56" s="55">
        <f>SUM(J44:J55)</f>
        <v>0</v>
      </c>
    </row>
    <row r="57" spans="1:94" ht="13.5" thickBot="1" x14ac:dyDescent="0.35">
      <c r="B57" s="9"/>
      <c r="C57" s="73"/>
      <c r="D57" s="12"/>
      <c r="E57" s="12"/>
      <c r="F57" s="8"/>
      <c r="G57" s="8"/>
      <c r="H57" s="8"/>
      <c r="I57" s="8"/>
      <c r="J57" s="8"/>
    </row>
    <row r="58" spans="1:94" ht="13.5" thickBot="1" x14ac:dyDescent="0.35">
      <c r="B58" s="41" t="s">
        <v>408</v>
      </c>
      <c r="C58" s="284"/>
      <c r="D58" s="43"/>
      <c r="E58" s="43"/>
      <c r="F58" s="43"/>
      <c r="G58" s="569">
        <f>IF('III. Datos Entrada-BE'!C$147="Sí",0,IF('III. Datos Entrada-BE'!E$147=B55,0,IF('III. Datos Entrada-BE'!F$147='V. BE CH4-AS'!B55,0,IF('III. Datos Entrada-BE'!G$147='V. BE CH4-AS'!B55,0,F55-H55))))</f>
        <v>529145.26771208271</v>
      </c>
      <c r="H58" s="8"/>
      <c r="I58" s="8"/>
      <c r="J58" s="8"/>
    </row>
    <row r="59" spans="1:94" ht="63" thickBot="1" x14ac:dyDescent="0.35">
      <c r="G59" s="46" t="s">
        <v>409</v>
      </c>
      <c r="H59" s="8"/>
      <c r="I59" s="8"/>
      <c r="J59" s="8"/>
    </row>
    <row r="60" spans="1:94" ht="13" thickBot="1" x14ac:dyDescent="0.3"/>
    <row r="61" spans="1:94" s="49" customFormat="1" ht="12" customHeight="1" x14ac:dyDescent="0.3">
      <c r="A61" s="2"/>
      <c r="B61" s="22"/>
      <c r="C61" s="26"/>
      <c r="D61" s="14"/>
      <c r="E61" s="1034" t="s">
        <v>410</v>
      </c>
      <c r="F61" s="1052"/>
      <c r="G61" s="1052"/>
      <c r="H61" s="1052"/>
      <c r="I61" s="1052"/>
      <c r="J61" s="1053"/>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s="49" customFormat="1" ht="13" x14ac:dyDescent="0.3">
      <c r="A62" s="2"/>
      <c r="B62" s="9"/>
      <c r="C62" s="53"/>
      <c r="D62" s="3"/>
      <c r="E62" s="1054"/>
      <c r="F62" s="1055"/>
      <c r="G62" s="1055"/>
      <c r="H62" s="1055"/>
      <c r="I62" s="1055"/>
      <c r="J62" s="1056"/>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s="49" customFormat="1" ht="13.5" thickBot="1" x14ac:dyDescent="0.35">
      <c r="A63" s="2"/>
      <c r="B63" s="9"/>
      <c r="C63" s="53"/>
      <c r="D63" s="3"/>
      <c r="E63" s="1057"/>
      <c r="F63" s="1058"/>
      <c r="G63" s="1058"/>
      <c r="H63" s="1058"/>
      <c r="I63" s="1058"/>
      <c r="J63" s="1059"/>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13" x14ac:dyDescent="0.3">
      <c r="B64" s="23">
        <f>'III. Datos Entrada-BE'!$C$53</f>
        <v>0</v>
      </c>
      <c r="C64" s="24">
        <f>'III. Datos Entrada-BE'!B129</f>
        <v>0</v>
      </c>
      <c r="D64" s="56"/>
      <c r="E64" s="12"/>
      <c r="F64" s="12"/>
      <c r="G64" s="12"/>
      <c r="H64" s="12"/>
      <c r="I64" s="12"/>
      <c r="J64" s="12"/>
    </row>
    <row r="65" spans="2:17" ht="15.5" thickBot="1" x14ac:dyDescent="0.45">
      <c r="B65" s="745" t="s">
        <v>398</v>
      </c>
      <c r="C65" s="485">
        <f>'III. Datos Entrada-BE'!D102</f>
        <v>0</v>
      </c>
      <c r="D65" s="57"/>
      <c r="E65" s="8"/>
      <c r="F65" s="12"/>
      <c r="G65" s="12"/>
      <c r="H65" s="12"/>
      <c r="I65" s="12"/>
      <c r="J65" s="12"/>
    </row>
    <row r="66" spans="2:17" ht="13.5" thickBot="1" x14ac:dyDescent="0.35">
      <c r="B66" s="58"/>
      <c r="C66" s="486"/>
      <c r="E66" s="8"/>
      <c r="F66" s="12"/>
      <c r="G66" s="12"/>
      <c r="H66" s="12"/>
      <c r="I66" s="12"/>
      <c r="J66" s="12"/>
    </row>
    <row r="67" spans="2:17" ht="15.5" thickBot="1" x14ac:dyDescent="0.45">
      <c r="B67" s="59" t="s">
        <v>97</v>
      </c>
      <c r="C67" s="285" t="s">
        <v>399</v>
      </c>
      <c r="D67" s="61" t="s">
        <v>400</v>
      </c>
      <c r="E67" s="62" t="s">
        <v>401</v>
      </c>
      <c r="F67" s="63" t="s">
        <v>402</v>
      </c>
      <c r="G67" s="62" t="s">
        <v>403</v>
      </c>
      <c r="H67" s="63" t="s">
        <v>404</v>
      </c>
      <c r="I67" s="64" t="s">
        <v>405</v>
      </c>
      <c r="J67" s="65" t="s">
        <v>406</v>
      </c>
    </row>
    <row r="68" spans="2:17" s="10" customFormat="1" x14ac:dyDescent="0.25">
      <c r="B68" s="29" t="str">
        <f>'III. Datos Entrada-BE'!$B$31</f>
        <v>Enero / January</v>
      </c>
      <c r="C68" s="483">
        <f>'III. Datos Entrada-BE'!$E$31</f>
        <v>31</v>
      </c>
      <c r="D68" s="50">
        <f>MIN(0.95, MAX(0.104,EXP(15175*(('III. Datos Entrada-BE'!C31+273)-303.16)/(1.987*('III. Datos Entrada-BE'!C31+273)*303.16))))</f>
        <v>0.104</v>
      </c>
      <c r="E68" s="51">
        <f>$C$41</f>
        <v>0</v>
      </c>
      <c r="F68" s="50">
        <f>(E68*'III. Datos Entrada-BE'!D78*'III. Datos Entrada-BE'!$D$169*C68*0.8)+G68</f>
        <v>0</v>
      </c>
      <c r="G68" s="32"/>
      <c r="H68" s="979">
        <f>F68*D68</f>
        <v>0</v>
      </c>
      <c r="I68" s="50">
        <f>IF('III. Datos Entrada-BE'!E58=0,0,H68*'III. Datos Entrada-BE'!$C$115*0.717*0.001)*('III. Datos Entrada-BE'!G31/'III. Datos Entrada-BE'!E31)</f>
        <v>0</v>
      </c>
      <c r="J68" s="943">
        <f t="shared" ref="J68:J79" si="6">I68*PCG</f>
        <v>0</v>
      </c>
      <c r="K68" s="45"/>
      <c r="L68" s="45"/>
      <c r="M68" s="45"/>
      <c r="N68" s="45"/>
      <c r="O68" s="45"/>
      <c r="P68" s="45"/>
      <c r="Q68" s="45"/>
    </row>
    <row r="69" spans="2:17" ht="13" x14ac:dyDescent="0.3">
      <c r="B69" s="959" t="str">
        <f>'III. Datos Entrada-BE'!$B$32</f>
        <v>Febrero / February</v>
      </c>
      <c r="C69" s="960">
        <f>'III. Datos Entrada-BE'!$E$32</f>
        <v>28</v>
      </c>
      <c r="D69" s="961">
        <f>MIN(0.95, MAX(0.104, EXP(15175*(('III. Datos Entrada-BE'!C32+273)-303.16)/(1.987*('III. Datos Entrada-BE'!C32+273)*303.16))))</f>
        <v>0.104</v>
      </c>
      <c r="E69" s="962">
        <f t="shared" ref="E69:E78" si="7">$C$65</f>
        <v>0</v>
      </c>
      <c r="F69" s="961">
        <f>(E69*'III. Datos Entrada-BE'!D79*'III. Datos Entrada-BE'!$D$169*C69*0.8)+G69</f>
        <v>0</v>
      </c>
      <c r="G69" s="963">
        <f>IF('III. Datos Entrada-BE'!$E$146=B68,0,IF('III. Datos Entrada-BE'!$F$146=B68,0,IF('III. Datos Entrada-BE'!$G$146=B68,0,IF('III. Datos Entrada-BE'!$C$146="Sí",0,(F68-H68)))))</f>
        <v>0</v>
      </c>
      <c r="H69" s="961">
        <f t="shared" ref="H69:H79" si="8">F69*D69</f>
        <v>0</v>
      </c>
      <c r="I69" s="961">
        <f>IF('III. Datos Entrada-BE'!E59=0,0,H69*'III. Datos Entrada-BE'!$C$115*0.717*0.001)*('III. Datos Entrada-BE'!G32/'III. Datos Entrada-BE'!E32)</f>
        <v>0</v>
      </c>
      <c r="J69" s="964">
        <f t="shared" si="6"/>
        <v>0</v>
      </c>
      <c r="K69" s="22"/>
      <c r="L69" s="22"/>
      <c r="M69" s="22"/>
      <c r="O69" s="10"/>
    </row>
    <row r="70" spans="2:17" ht="13" x14ac:dyDescent="0.3">
      <c r="B70" s="959" t="str">
        <f>'III. Datos Entrada-BE'!$B$33</f>
        <v>Marzo / March</v>
      </c>
      <c r="C70" s="960">
        <f>'III. Datos Entrada-BE'!$E$33</f>
        <v>31</v>
      </c>
      <c r="D70" s="961">
        <f>MIN(0.95, MAX(0.104, EXP(15175*(('III. Datos Entrada-BE'!C33+273)-303.16)/(1.987*('III. Datos Entrada-BE'!C33+273)*303.16))))</f>
        <v>0.104</v>
      </c>
      <c r="E70" s="962">
        <f t="shared" si="7"/>
        <v>0</v>
      </c>
      <c r="F70" s="961">
        <f>(E70*'III. Datos Entrada-BE'!D80*'III. Datos Entrada-BE'!$D$169*C70*0.8)+G70</f>
        <v>0</v>
      </c>
      <c r="G70" s="963">
        <f>IF('III. Datos Entrada-BE'!$E$146=B69,0,IF('III. Datos Entrada-BE'!$F$146=B69,0,IF('III. Datos Entrada-BE'!$G$146=B69,0,IF('III. Datos Entrada-BE'!$C$146="Sí",0,(F69-H69)))))</f>
        <v>0</v>
      </c>
      <c r="H70" s="961">
        <f t="shared" si="8"/>
        <v>0</v>
      </c>
      <c r="I70" s="961">
        <f>IF('III. Datos Entrada-BE'!E60=0,0,H70*'III. Datos Entrada-BE'!$C$115*0.717*0.001)*('III. Datos Entrada-BE'!G33/'III. Datos Entrada-BE'!E33)</f>
        <v>0</v>
      </c>
      <c r="J70" s="964">
        <f t="shared" si="6"/>
        <v>0</v>
      </c>
      <c r="K70" s="22"/>
      <c r="L70" s="22"/>
      <c r="M70" s="22"/>
      <c r="O70" s="10"/>
    </row>
    <row r="71" spans="2:17" x14ac:dyDescent="0.25">
      <c r="B71" s="959" t="str">
        <f>'III. Datos Entrada-BE'!$B$34</f>
        <v>Abril / April</v>
      </c>
      <c r="C71" s="960">
        <f>'III. Datos Entrada-BE'!$E$34</f>
        <v>30</v>
      </c>
      <c r="D71" s="961">
        <f>MIN(0.95, MAX(0.104, EXP(15175*(('III. Datos Entrada-BE'!C34+273)-303.16)/(1.987*('III. Datos Entrada-BE'!C34+273)*303.16))))</f>
        <v>0.104</v>
      </c>
      <c r="E71" s="962">
        <f t="shared" si="7"/>
        <v>0</v>
      </c>
      <c r="F71" s="961">
        <f>(E71*'III. Datos Entrada-BE'!D81*'III. Datos Entrada-BE'!$D$169*C71*0.8)+G71</f>
        <v>0</v>
      </c>
      <c r="G71" s="963">
        <f>IF('III. Datos Entrada-BE'!$E$146=B70,0,IF('III. Datos Entrada-BE'!$F$146=B70,0,IF('III. Datos Entrada-BE'!$G$146=B70,0,IF('III. Datos Entrada-BE'!$C$146="Sí",0,(F70-H70)))))</f>
        <v>0</v>
      </c>
      <c r="H71" s="961">
        <f t="shared" si="8"/>
        <v>0</v>
      </c>
      <c r="I71" s="961">
        <f>IF('III. Datos Entrada-BE'!E61=0,0,H71*'III. Datos Entrada-BE'!$C$115*0.717*0.001)*('III. Datos Entrada-BE'!G34/'III. Datos Entrada-BE'!E34)</f>
        <v>0</v>
      </c>
      <c r="J71" s="964">
        <f t="shared" si="6"/>
        <v>0</v>
      </c>
      <c r="K71" s="20"/>
      <c r="L71" s="20"/>
      <c r="M71" s="20"/>
    </row>
    <row r="72" spans="2:17" x14ac:dyDescent="0.25">
      <c r="B72" s="959" t="str">
        <f>'III. Datos Entrada-BE'!$B$35</f>
        <v>Mayo / May</v>
      </c>
      <c r="C72" s="960">
        <f>'III. Datos Entrada-BE'!$E$35</f>
        <v>31</v>
      </c>
      <c r="D72" s="961">
        <f>MIN(0.95, MAX(0.104, EXP(15175*(('III. Datos Entrada-BE'!C35+273)-303.16)/(1.987*('III. Datos Entrada-BE'!C35+273)*303.16))))</f>
        <v>0.104</v>
      </c>
      <c r="E72" s="962">
        <f t="shared" si="7"/>
        <v>0</v>
      </c>
      <c r="F72" s="961">
        <f>(E72*'III. Datos Entrada-BE'!D82*'III. Datos Entrada-BE'!$D$169*C72*0.8)+G72</f>
        <v>0</v>
      </c>
      <c r="G72" s="963">
        <f>IF('III. Datos Entrada-BE'!$E$146=B71,0,IF('III. Datos Entrada-BE'!$F$146=B71,0,IF('III. Datos Entrada-BE'!$G$146=B71,0,IF('III. Datos Entrada-BE'!$C$146="Sí",0,(F71-H71)))))</f>
        <v>0</v>
      </c>
      <c r="H72" s="961">
        <f t="shared" si="8"/>
        <v>0</v>
      </c>
      <c r="I72" s="961">
        <f>IF('III. Datos Entrada-BE'!E62=0,0,H72*'III. Datos Entrada-BE'!$C$115*0.717*0.001)*('III. Datos Entrada-BE'!G35/'III. Datos Entrada-BE'!E35)</f>
        <v>0</v>
      </c>
      <c r="J72" s="964">
        <f t="shared" si="6"/>
        <v>0</v>
      </c>
      <c r="K72" s="45"/>
      <c r="L72" s="45"/>
      <c r="O72" s="10"/>
      <c r="P72" s="18"/>
    </row>
    <row r="73" spans="2:17" ht="13" x14ac:dyDescent="0.3">
      <c r="B73" s="959" t="str">
        <f>'III. Datos Entrada-BE'!$B$36</f>
        <v>Junio / June</v>
      </c>
      <c r="C73" s="960">
        <f>'III. Datos Entrada-BE'!$E$36</f>
        <v>30</v>
      </c>
      <c r="D73" s="961">
        <f>MIN(0.95, MAX(0.104, EXP(15175*(('III. Datos Entrada-BE'!C36+273)-303.16)/(1.987*('III. Datos Entrada-BE'!C36+273)*303.16))))</f>
        <v>0.104</v>
      </c>
      <c r="E73" s="962">
        <f t="shared" si="7"/>
        <v>0</v>
      </c>
      <c r="F73" s="961">
        <f>(E73*'III. Datos Entrada-BE'!D83*'III. Datos Entrada-BE'!$D$169*C73*0.8)+G73</f>
        <v>0</v>
      </c>
      <c r="G73" s="963">
        <f>IF('III. Datos Entrada-BE'!$E$146=B72,0,IF('III. Datos Entrada-BE'!$F$146=B72,0,IF('III. Datos Entrada-BE'!$G$146=B72,0,IF('III. Datos Entrada-BE'!$C$146="Sí",0,(F72-H72)))))</f>
        <v>0</v>
      </c>
      <c r="H73" s="961">
        <f t="shared" si="8"/>
        <v>0</v>
      </c>
      <c r="I73" s="961">
        <f>IF('III. Datos Entrada-BE'!E63=0,0,H73*'III. Datos Entrada-BE'!$C$115*0.717*0.001)*('III. Datos Entrada-BE'!G36/'III. Datos Entrada-BE'!E36)</f>
        <v>0</v>
      </c>
      <c r="J73" s="964">
        <f t="shared" si="6"/>
        <v>0</v>
      </c>
      <c r="N73" s="9"/>
      <c r="O73" s="10"/>
    </row>
    <row r="74" spans="2:17" x14ac:dyDescent="0.25">
      <c r="B74" s="959" t="str">
        <f>'III. Datos Entrada-BE'!$B$37</f>
        <v>Julio / July</v>
      </c>
      <c r="C74" s="960">
        <f>'III. Datos Entrada-BE'!$E$37</f>
        <v>31</v>
      </c>
      <c r="D74" s="961">
        <f>MIN(0.95, MAX(0.104, EXP(15175*(('III. Datos Entrada-BE'!C37+273)-303.16)/(1.987*('III. Datos Entrada-BE'!C37+273)*303.16))))</f>
        <v>0.104</v>
      </c>
      <c r="E74" s="962">
        <f t="shared" si="7"/>
        <v>0</v>
      </c>
      <c r="F74" s="961">
        <f>(E74*'III. Datos Entrada-BE'!D84*'III. Datos Entrada-BE'!$D$169*C74*0.8)+G74</f>
        <v>0</v>
      </c>
      <c r="G74" s="963">
        <f>IF('III. Datos Entrada-BE'!$E$146=B73,0,IF('III. Datos Entrada-BE'!$F$146=B73,0,IF('III. Datos Entrada-BE'!$G$146=B73,0,IF('III. Datos Entrada-BE'!$C$146="Sí",0,(F73-H73)))))</f>
        <v>0</v>
      </c>
      <c r="H74" s="961">
        <f t="shared" si="8"/>
        <v>0</v>
      </c>
      <c r="I74" s="961">
        <f>IF('III. Datos Entrada-BE'!E64=0,0,H74*'III. Datos Entrada-BE'!$C$115*0.717*0.001)*('III. Datos Entrada-BE'!G37/'III. Datos Entrada-BE'!E37)</f>
        <v>0</v>
      </c>
      <c r="J74" s="964">
        <f t="shared" si="6"/>
        <v>0</v>
      </c>
    </row>
    <row r="75" spans="2:17" x14ac:dyDescent="0.25">
      <c r="B75" s="959" t="str">
        <f>'III. Datos Entrada-BE'!$B$38</f>
        <v>Agosto / August</v>
      </c>
      <c r="C75" s="960">
        <f>'III. Datos Entrada-BE'!$E$38</f>
        <v>31</v>
      </c>
      <c r="D75" s="961">
        <f>MIN(0.95, MAX(0.104, EXP(15175*(('III. Datos Entrada-BE'!C38+273)-303.16)/(1.987*('III. Datos Entrada-BE'!C38+273)*303.16))))</f>
        <v>0.104</v>
      </c>
      <c r="E75" s="962">
        <f t="shared" si="7"/>
        <v>0</v>
      </c>
      <c r="F75" s="961">
        <f>(E75*'III. Datos Entrada-BE'!D85*'III. Datos Entrada-BE'!$D$169*C75*0.8)+G75</f>
        <v>0</v>
      </c>
      <c r="G75" s="963">
        <f>IF('III. Datos Entrada-BE'!$E$146=B74,0,IF('III. Datos Entrada-BE'!$F$146=B74,0,IF('III. Datos Entrada-BE'!$G$146=B74,0,IF('III. Datos Entrada-BE'!$C$146="Sí",0,(F74-H74)))))</f>
        <v>0</v>
      </c>
      <c r="H75" s="961">
        <f t="shared" si="8"/>
        <v>0</v>
      </c>
      <c r="I75" s="961">
        <f>IF('III. Datos Entrada-BE'!E65=0,0,H75*'III. Datos Entrada-BE'!$C$115*0.717*0.001)*('III. Datos Entrada-BE'!G38/'III. Datos Entrada-BE'!E38)</f>
        <v>0</v>
      </c>
      <c r="J75" s="964">
        <f t="shared" si="6"/>
        <v>0</v>
      </c>
    </row>
    <row r="76" spans="2:17" x14ac:dyDescent="0.25">
      <c r="B76" s="959" t="str">
        <f>'III. Datos Entrada-BE'!$B$39</f>
        <v>Septiembre / September</v>
      </c>
      <c r="C76" s="960">
        <f>'III. Datos Entrada-BE'!$E$39</f>
        <v>30</v>
      </c>
      <c r="D76" s="961">
        <f>MIN(0.95, MAX(0.104, EXP(15175*(('III. Datos Entrada-BE'!C39+273)-303.16)/(1.987*('III. Datos Entrada-BE'!C39+273)*303.16))))</f>
        <v>0.104</v>
      </c>
      <c r="E76" s="962">
        <f t="shared" si="7"/>
        <v>0</v>
      </c>
      <c r="F76" s="961">
        <f>(E76*'III. Datos Entrada-BE'!D86*'III. Datos Entrada-BE'!$D$169*C76*0.8)+G76</f>
        <v>0</v>
      </c>
      <c r="G76" s="963">
        <f>IF('III. Datos Entrada-BE'!$E$146=B75,0,IF('III. Datos Entrada-BE'!$F$146=B75,0,IF('III. Datos Entrada-BE'!$G$146=B75,0,IF('III. Datos Entrada-BE'!$C$146="Sí",0,(F75-H75)))))</f>
        <v>0</v>
      </c>
      <c r="H76" s="961">
        <f t="shared" si="8"/>
        <v>0</v>
      </c>
      <c r="I76" s="961">
        <f>IF('III. Datos Entrada-BE'!E66=0,0,H76*'III. Datos Entrada-BE'!$C$115*0.717*0.001)*('III. Datos Entrada-BE'!G39/'III. Datos Entrada-BE'!E39)</f>
        <v>0</v>
      </c>
      <c r="J76" s="964">
        <f t="shared" si="6"/>
        <v>0</v>
      </c>
    </row>
    <row r="77" spans="2:17" x14ac:dyDescent="0.25">
      <c r="B77" s="959" t="str">
        <f>'III. Datos Entrada-BE'!$B$40</f>
        <v>Octubre / October</v>
      </c>
      <c r="C77" s="960">
        <f>'III. Datos Entrada-BE'!$E$40</f>
        <v>31</v>
      </c>
      <c r="D77" s="961">
        <f>MIN(0.95, MAX(0.104, EXP(15175*(('III. Datos Entrada-BE'!C40+273)-303.16)/(1.987*('III. Datos Entrada-BE'!C40+273)*303.16))))</f>
        <v>0.104</v>
      </c>
      <c r="E77" s="962">
        <f t="shared" si="7"/>
        <v>0</v>
      </c>
      <c r="F77" s="961">
        <f>(E77*'III. Datos Entrada-BE'!D87*'III. Datos Entrada-BE'!$D$169*C77*0.8)+G77</f>
        <v>0</v>
      </c>
      <c r="G77" s="963">
        <f>IF('III. Datos Entrada-BE'!$E$146=B76,0,IF('III. Datos Entrada-BE'!$F$146=B76,0,IF('III. Datos Entrada-BE'!$G$146=B76,0,IF('III. Datos Entrada-BE'!$C$146="Sí",0,(F76-H76)))))</f>
        <v>0</v>
      </c>
      <c r="H77" s="961">
        <f t="shared" si="8"/>
        <v>0</v>
      </c>
      <c r="I77" s="961">
        <f>IF('III. Datos Entrada-BE'!D67=0,0,H77*'III. Datos Entrada-BE'!$C$115*0.717*0.001)*('III. Datos Entrada-BE'!G40/'III. Datos Entrada-BE'!E40)</f>
        <v>0</v>
      </c>
      <c r="J77" s="964">
        <f t="shared" si="6"/>
        <v>0</v>
      </c>
    </row>
    <row r="78" spans="2:17" x14ac:dyDescent="0.25">
      <c r="B78" s="959" t="str">
        <f>'III. Datos Entrada-BE'!$B$41</f>
        <v>Noviembre / November</v>
      </c>
      <c r="C78" s="960">
        <f>'III. Datos Entrada-BE'!$E$41</f>
        <v>30</v>
      </c>
      <c r="D78" s="961">
        <f>MIN(0.95, MAX(0.104, EXP(15175*(('III. Datos Entrada-BE'!C41+273)-303.16)/(1.987*('III. Datos Entrada-BE'!C41+273)*303.16))))</f>
        <v>0.104</v>
      </c>
      <c r="E78" s="962">
        <f t="shared" si="7"/>
        <v>0</v>
      </c>
      <c r="F78" s="961">
        <f>(E78*'III. Datos Entrada-BE'!D88*'III. Datos Entrada-BE'!$D$169*C78*0.8)+G78</f>
        <v>0</v>
      </c>
      <c r="G78" s="963">
        <f>IF('III. Datos Entrada-BE'!$E$146=B77,0,IF('III. Datos Entrada-BE'!$F$146=B77,0,IF('III. Datos Entrada-BE'!$G$146=B77,0,IF('III. Datos Entrada-BE'!$C$146="Sí",0,(F77-H77)))))</f>
        <v>0</v>
      </c>
      <c r="H78" s="961">
        <f t="shared" si="8"/>
        <v>0</v>
      </c>
      <c r="I78" s="961">
        <f>IF('III. Datos Entrada-BE'!D68=0,0,H78*'III. Datos Entrada-BE'!$C$115*0.717*0.001)*('III. Datos Entrada-BE'!G41/'III. Datos Entrada-BE'!E41)</f>
        <v>0</v>
      </c>
      <c r="J78" s="964">
        <f t="shared" si="6"/>
        <v>0</v>
      </c>
    </row>
    <row r="79" spans="2:17" ht="13" thickBot="1" x14ac:dyDescent="0.3">
      <c r="B79" s="965" t="str">
        <f>'III. Datos Entrada-BE'!$B$42</f>
        <v>Diciembre / December</v>
      </c>
      <c r="C79" s="966">
        <f>'III. Datos Entrada-BE'!$E$42</f>
        <v>31</v>
      </c>
      <c r="D79" s="967">
        <f>MIN(0.95, MAX(0.104, EXP(15175*(('III. Datos Entrada-BE'!C42+273)-303.16)/(1.987*('III. Datos Entrada-BE'!C42+273)*303.16))))</f>
        <v>0.104</v>
      </c>
      <c r="E79" s="968">
        <f>$C$65</f>
        <v>0</v>
      </c>
      <c r="F79" s="967">
        <f>(E79*'III. Datos Entrada-BE'!D89*'III. Datos Entrada-BE'!$D$169*C79*0.8)+G79</f>
        <v>0</v>
      </c>
      <c r="G79" s="969">
        <f>IF('III. Datos Entrada-BE'!$E$146=B78,0,IF('III. Datos Entrada-BE'!$F$146=B78,0,IF('III. Datos Entrada-BE'!$G$146=B78,0,IF('III. Datos Entrada-BE'!$C$146="Sí",0,(F78-H78)))))</f>
        <v>0</v>
      </c>
      <c r="H79" s="967">
        <f t="shared" si="8"/>
        <v>0</v>
      </c>
      <c r="I79" s="967">
        <f>IF('III. Datos Entrada-BE'!D69=0,0,H79*'III. Datos Entrada-BE'!$C$115*0.717*0.001)*('III. Datos Entrada-BE'!G42/'III. Datos Entrada-BE'!E42)</f>
        <v>0</v>
      </c>
      <c r="J79" s="970">
        <f t="shared" si="6"/>
        <v>0</v>
      </c>
    </row>
    <row r="80" spans="2:17" ht="13.5" thickBot="1" x14ac:dyDescent="0.35">
      <c r="B80" s="27" t="s">
        <v>411</v>
      </c>
      <c r="C80" s="973"/>
      <c r="D80" s="39"/>
      <c r="E80" s="39"/>
      <c r="F80" s="40"/>
      <c r="G80" s="974"/>
      <c r="H80" s="68">
        <f>SUM(H68:H79)</f>
        <v>0</v>
      </c>
      <c r="I80" s="69">
        <f>SUM(I68:I79)</f>
        <v>0</v>
      </c>
      <c r="J80" s="70">
        <f>SUM(J68:J79)</f>
        <v>0</v>
      </c>
    </row>
    <row r="81" spans="1:94" ht="13.5" thickBot="1" x14ac:dyDescent="0.35">
      <c r="B81" s="9"/>
      <c r="C81" s="73"/>
      <c r="D81" s="12"/>
      <c r="E81" s="12"/>
      <c r="F81" s="8"/>
      <c r="G81" s="8"/>
      <c r="H81" s="8"/>
      <c r="I81" s="8"/>
      <c r="J81" s="8"/>
    </row>
    <row r="82" spans="1:94" ht="13.5" thickBot="1" x14ac:dyDescent="0.35">
      <c r="B82" s="41" t="s">
        <v>408</v>
      </c>
      <c r="C82" s="284"/>
      <c r="D82" s="43"/>
      <c r="E82" s="43"/>
      <c r="F82" s="43"/>
      <c r="G82" s="569">
        <f>IF('III. Datos Entrada-BE'!C$146="Sí",0,IF('III. Datos Entrada-BE'!E$146=B79,0,IF('III. Datos Entrada-BE'!F$146='V. BE CH4-AS'!B79,0,IF('III. Datos Entrada-BE'!G$146='V. BE CH4-AS'!B79,0,F79-H79))))</f>
        <v>0</v>
      </c>
      <c r="H82" s="8"/>
      <c r="I82" s="8"/>
      <c r="J82" s="8"/>
    </row>
    <row r="83" spans="1:94" ht="63" thickBot="1" x14ac:dyDescent="0.35">
      <c r="G83" s="46" t="s">
        <v>409</v>
      </c>
      <c r="H83" s="8"/>
      <c r="I83" s="8"/>
      <c r="J83" s="8"/>
    </row>
    <row r="85" spans="1:94" ht="13.5" thickBot="1" x14ac:dyDescent="0.35">
      <c r="B85" s="22"/>
      <c r="C85" s="26"/>
      <c r="D85" s="14"/>
      <c r="E85" s="14"/>
      <c r="F85" s="14"/>
      <c r="G85" s="14"/>
      <c r="H85" s="12"/>
      <c r="I85" s="12"/>
      <c r="J85" s="12"/>
    </row>
    <row r="86" spans="1:94" ht="12" customHeight="1" x14ac:dyDescent="0.3">
      <c r="B86" s="9"/>
      <c r="C86" s="53"/>
      <c r="E86" s="1034" t="s">
        <v>410</v>
      </c>
      <c r="F86" s="1052"/>
      <c r="G86" s="1052"/>
      <c r="H86" s="1052"/>
      <c r="I86" s="1052"/>
      <c r="J86" s="1053"/>
    </row>
    <row r="87" spans="1:94" s="71" customFormat="1" ht="13" x14ac:dyDescent="0.3">
      <c r="A87" s="9"/>
      <c r="B87" s="9"/>
      <c r="C87" s="73"/>
      <c r="D87" s="12"/>
      <c r="E87" s="1054"/>
      <c r="F87" s="1055"/>
      <c r="G87" s="1055"/>
      <c r="H87" s="1055"/>
      <c r="I87" s="1055"/>
      <c r="J87" s="1056"/>
      <c r="K87" s="36"/>
      <c r="L87" s="36"/>
      <c r="M87" s="3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row>
    <row r="88" spans="1:94" ht="13" thickBot="1" x14ac:dyDescent="0.3">
      <c r="E88" s="1057"/>
      <c r="F88" s="1058"/>
      <c r="G88" s="1058"/>
      <c r="H88" s="1058"/>
      <c r="I88" s="1058"/>
      <c r="J88" s="1059"/>
    </row>
    <row r="89" spans="1:94" ht="13" x14ac:dyDescent="0.3">
      <c r="B89" s="23">
        <f>B64</f>
        <v>0</v>
      </c>
      <c r="C89" s="24">
        <f>'III. Datos Entrada-BE'!B130</f>
        <v>0</v>
      </c>
      <c r="D89" s="25"/>
      <c r="E89" s="12"/>
      <c r="F89" s="12"/>
      <c r="G89" s="12"/>
      <c r="H89" s="12"/>
      <c r="I89" s="12"/>
      <c r="J89" s="12"/>
      <c r="K89" s="22"/>
      <c r="L89" s="22"/>
      <c r="M89" s="22"/>
      <c r="O89" s="22"/>
      <c r="P89" s="20"/>
      <c r="Q89" s="20"/>
      <c r="R89" s="20"/>
    </row>
    <row r="90" spans="1:94" ht="15" x14ac:dyDescent="0.4">
      <c r="B90" s="745" t="s">
        <v>398</v>
      </c>
      <c r="C90" s="883">
        <f>C65</f>
        <v>0</v>
      </c>
      <c r="E90" s="8"/>
      <c r="F90" s="12"/>
      <c r="G90" s="12"/>
      <c r="H90" s="12"/>
      <c r="I90" s="12"/>
      <c r="J90" s="12"/>
      <c r="K90" s="22"/>
      <c r="L90" s="22"/>
      <c r="M90" s="22"/>
      <c r="O90" s="22"/>
      <c r="P90" s="20"/>
      <c r="Q90" s="20"/>
      <c r="R90" s="20"/>
    </row>
    <row r="91" spans="1:94" ht="13.5" thickBot="1" x14ac:dyDescent="0.35">
      <c r="B91" s="72"/>
      <c r="C91" s="487"/>
      <c r="E91" s="8"/>
      <c r="F91" s="12"/>
      <c r="G91" s="12"/>
      <c r="H91" s="12"/>
      <c r="I91" s="12"/>
      <c r="J91" s="12"/>
      <c r="K91" s="22"/>
      <c r="L91" s="22"/>
      <c r="M91" s="22"/>
      <c r="O91" s="22"/>
      <c r="P91" s="20"/>
      <c r="Q91" s="20"/>
      <c r="R91" s="20"/>
    </row>
    <row r="92" spans="1:94" ht="15.5" thickBot="1" x14ac:dyDescent="0.45">
      <c r="B92" s="59" t="s">
        <v>97</v>
      </c>
      <c r="C92" s="285" t="s">
        <v>399</v>
      </c>
      <c r="D92" s="61" t="s">
        <v>400</v>
      </c>
      <c r="E92" s="62" t="s">
        <v>401</v>
      </c>
      <c r="F92" s="63" t="s">
        <v>402</v>
      </c>
      <c r="G92" s="62" t="s">
        <v>403</v>
      </c>
      <c r="H92" s="63" t="s">
        <v>404</v>
      </c>
      <c r="I92" s="64" t="s">
        <v>405</v>
      </c>
      <c r="J92" s="65" t="s">
        <v>406</v>
      </c>
    </row>
    <row r="93" spans="1:94" x14ac:dyDescent="0.25">
      <c r="B93" s="29" t="str">
        <f>'III. Datos Entrada-BE'!$B$31</f>
        <v>Enero / January</v>
      </c>
      <c r="C93" s="483">
        <f>'III. Datos Entrada-BE'!$E$31</f>
        <v>31</v>
      </c>
      <c r="D93" s="50">
        <f>MIN(0.95, MAX(0.104,EXP(15175*(('III. Datos Entrada-BE'!C31+273)-303.16)/(1.987*('III. Datos Entrada-BE'!C31+273)*303.16))))</f>
        <v>0.104</v>
      </c>
      <c r="E93" s="51">
        <f t="shared" ref="E93:E103" si="9">$C$65</f>
        <v>0</v>
      </c>
      <c r="F93" s="50">
        <f>(E93*'III. Datos Entrada-BE'!D78*'III. Datos Entrada-BE'!$D$170*C93*0.8)+G93</f>
        <v>0</v>
      </c>
      <c r="G93" s="32"/>
      <c r="H93" s="979">
        <f>F93*D93</f>
        <v>0</v>
      </c>
      <c r="I93" s="50">
        <f>IF('III. Datos Entrada-BE'!D31=0,0,H93*'III. Datos Entrada-BE'!$C$116*0.717*0.001)*('III. Datos Entrada-BE'!G31/'III. Datos Entrada-BE'!E31)</f>
        <v>0</v>
      </c>
      <c r="J93" s="943">
        <f t="shared" ref="J93:J104" si="10">I93*PCG</f>
        <v>0</v>
      </c>
    </row>
    <row r="94" spans="1:94" x14ac:dyDescent="0.25">
      <c r="B94" s="959" t="str">
        <f>'III. Datos Entrada-BE'!$B$32</f>
        <v>Febrero / February</v>
      </c>
      <c r="C94" s="960">
        <f>'III. Datos Entrada-BE'!$E$32</f>
        <v>28</v>
      </c>
      <c r="D94" s="961">
        <f>MIN(0.95, MAX(0.104,EXP(15175*(('III. Datos Entrada-BE'!C32+273)-303.16)/(1.987*('III. Datos Entrada-BE'!C32+273)*303.16))))</f>
        <v>0.104</v>
      </c>
      <c r="E94" s="962">
        <f t="shared" si="9"/>
        <v>0</v>
      </c>
      <c r="F94" s="961">
        <f>(E94*'III. Datos Entrada-BE'!D79*'III. Datos Entrada-BE'!$D$170*C94*0.8)+G94</f>
        <v>0</v>
      </c>
      <c r="G94" s="963">
        <f>IF('III. Datos Entrada-BE'!$E$147=B93,0,IF('III. Datos Entrada-BE'!$F$147=B93,0,IF('III. Datos Entrada-BE'!$G$147=B93,0,IF('III. Datos Entrada-BE'!$C$147="Sí",0,(F93-H93)))))</f>
        <v>0</v>
      </c>
      <c r="H94" s="961">
        <f t="shared" ref="H94:H104" si="11">F94*D94</f>
        <v>0</v>
      </c>
      <c r="I94" s="961">
        <f>IF('III. Datos Entrada-BE'!D32=0,0,H94*'III. Datos Entrada-BE'!$C$116*0.717*0.001)*('III. Datos Entrada-BE'!G32/'III. Datos Entrada-BE'!E32)</f>
        <v>0</v>
      </c>
      <c r="J94" s="964">
        <f t="shared" si="10"/>
        <v>0</v>
      </c>
    </row>
    <row r="95" spans="1:94" x14ac:dyDescent="0.25">
      <c r="B95" s="959" t="str">
        <f>'III. Datos Entrada-BE'!$B$33</f>
        <v>Marzo / March</v>
      </c>
      <c r="C95" s="960">
        <f>'III. Datos Entrada-BE'!$E$33</f>
        <v>31</v>
      </c>
      <c r="D95" s="961">
        <f>MIN(0.95, MAX(0.104,EXP(15175*(('III. Datos Entrada-BE'!C33+273)-303.16)/(1.987*('III. Datos Entrada-BE'!C33+273)*303.16))))</f>
        <v>0.104</v>
      </c>
      <c r="E95" s="962">
        <f t="shared" si="9"/>
        <v>0</v>
      </c>
      <c r="F95" s="961">
        <f>(E95*'III. Datos Entrada-BE'!D80*'III. Datos Entrada-BE'!$D$170*C95*0.8)+G95</f>
        <v>0</v>
      </c>
      <c r="G95" s="963">
        <f>IF('III. Datos Entrada-BE'!$E$147=B94,0,IF('III. Datos Entrada-BE'!$F$147=B94,0,IF('III. Datos Entrada-BE'!$G$147=B94,0,IF('III. Datos Entrada-BE'!$C$147="Sí",0,(F94-H94)))))</f>
        <v>0</v>
      </c>
      <c r="H95" s="961">
        <f t="shared" si="11"/>
        <v>0</v>
      </c>
      <c r="I95" s="961">
        <f>IF('III. Datos Entrada-BE'!D33=0,0,H95*'III. Datos Entrada-BE'!$C$116*0.717*0.001)*('III. Datos Entrada-BE'!G33/'III. Datos Entrada-BE'!E33)</f>
        <v>0</v>
      </c>
      <c r="J95" s="964">
        <f t="shared" si="10"/>
        <v>0</v>
      </c>
    </row>
    <row r="96" spans="1:94" x14ac:dyDescent="0.25">
      <c r="B96" s="959" t="str">
        <f>'III. Datos Entrada-BE'!$B$34</f>
        <v>Abril / April</v>
      </c>
      <c r="C96" s="960">
        <f>'III. Datos Entrada-BE'!$E$34</f>
        <v>30</v>
      </c>
      <c r="D96" s="961">
        <f>MIN(0.95, MAX(0.104,EXP(15175*(('III. Datos Entrada-BE'!C34+273)-303.16)/(1.987*('III. Datos Entrada-BE'!C34+273)*303.16))))</f>
        <v>0.104</v>
      </c>
      <c r="E96" s="962">
        <f t="shared" si="9"/>
        <v>0</v>
      </c>
      <c r="F96" s="961">
        <f>(E96*'III. Datos Entrada-BE'!D81*'III. Datos Entrada-BE'!$D$170*C96*0.8)+G96</f>
        <v>0</v>
      </c>
      <c r="G96" s="963">
        <f>IF('III. Datos Entrada-BE'!$E$147=B95,0,IF('III. Datos Entrada-BE'!$F$147=B95,0,IF('III. Datos Entrada-BE'!$G$147=B95,0,IF('III. Datos Entrada-BE'!$C$147="Sí",0,(F95-H95)))))</f>
        <v>0</v>
      </c>
      <c r="H96" s="961">
        <f t="shared" si="11"/>
        <v>0</v>
      </c>
      <c r="I96" s="961">
        <f>IF('III. Datos Entrada-BE'!D34=0,0,H96*'III. Datos Entrada-BE'!$C$116*0.717*0.001)*('III. Datos Entrada-BE'!G34/'III. Datos Entrada-BE'!E34)</f>
        <v>0</v>
      </c>
      <c r="J96" s="964">
        <f t="shared" si="10"/>
        <v>0</v>
      </c>
    </row>
    <row r="97" spans="1:94" x14ac:dyDescent="0.25">
      <c r="B97" s="959" t="str">
        <f>'III. Datos Entrada-BE'!$B$35</f>
        <v>Mayo / May</v>
      </c>
      <c r="C97" s="960">
        <f>'III. Datos Entrada-BE'!$E$35</f>
        <v>31</v>
      </c>
      <c r="D97" s="961">
        <f>MIN(0.95, MAX(0.104,EXP(15175*(('III. Datos Entrada-BE'!C35+273)-303.16)/(1.987*('III. Datos Entrada-BE'!C35+273)*303.16))))</f>
        <v>0.104</v>
      </c>
      <c r="E97" s="962">
        <f t="shared" si="9"/>
        <v>0</v>
      </c>
      <c r="F97" s="961">
        <f>(E97*'III. Datos Entrada-BE'!D82*'III. Datos Entrada-BE'!$D$170*C97*0.8)+G97</f>
        <v>0</v>
      </c>
      <c r="G97" s="963">
        <f>IF('III. Datos Entrada-BE'!$E$147=B96,0,IF('III. Datos Entrada-BE'!$F$147=B96,0,IF('III. Datos Entrada-BE'!$G$147=B96,0,IF('III. Datos Entrada-BE'!$C$147="Sí",0,(F96-H96)))))</f>
        <v>0</v>
      </c>
      <c r="H97" s="961">
        <f t="shared" si="11"/>
        <v>0</v>
      </c>
      <c r="I97" s="961">
        <f>IF('III. Datos Entrada-BE'!D35=0,0,H97*'III. Datos Entrada-BE'!$C$116*0.717*0.001)*('III. Datos Entrada-BE'!G35/'III. Datos Entrada-BE'!E35)</f>
        <v>0</v>
      </c>
      <c r="J97" s="964">
        <f t="shared" si="10"/>
        <v>0</v>
      </c>
    </row>
    <row r="98" spans="1:94" x14ac:dyDescent="0.25">
      <c r="B98" s="959" t="str">
        <f>'III. Datos Entrada-BE'!$B$36</f>
        <v>Junio / June</v>
      </c>
      <c r="C98" s="960">
        <f>'III. Datos Entrada-BE'!$E$36</f>
        <v>30</v>
      </c>
      <c r="D98" s="961">
        <f>MIN(0.95, MAX(0.104,EXP(15175*(('III. Datos Entrada-BE'!C36+273)-303.16)/(1.987*('III. Datos Entrada-BE'!C36+273)*303.16))))</f>
        <v>0.104</v>
      </c>
      <c r="E98" s="962">
        <f t="shared" si="9"/>
        <v>0</v>
      </c>
      <c r="F98" s="961">
        <f>(E98*'III. Datos Entrada-BE'!D83*'III. Datos Entrada-BE'!$D$170*C98*0.8)+G98</f>
        <v>0</v>
      </c>
      <c r="G98" s="963">
        <f>IF('III. Datos Entrada-BE'!$E$147=B97,0,IF('III. Datos Entrada-BE'!$F$147=B97,0,IF('III. Datos Entrada-BE'!$G$147=B97,0,IF('III. Datos Entrada-BE'!$C$147="Sí",0,(F97-H97)))))</f>
        <v>0</v>
      </c>
      <c r="H98" s="961">
        <f t="shared" si="11"/>
        <v>0</v>
      </c>
      <c r="I98" s="961">
        <f>IF('III. Datos Entrada-BE'!D36=0,0,H98*'III. Datos Entrada-BE'!$C$116*0.717*0.001)*('III. Datos Entrada-BE'!G36/'III. Datos Entrada-BE'!E36)</f>
        <v>0</v>
      </c>
      <c r="J98" s="964">
        <f t="shared" si="10"/>
        <v>0</v>
      </c>
    </row>
    <row r="99" spans="1:94" x14ac:dyDescent="0.25">
      <c r="B99" s="959" t="str">
        <f>'III. Datos Entrada-BE'!$B$37</f>
        <v>Julio / July</v>
      </c>
      <c r="C99" s="960">
        <f>'III. Datos Entrada-BE'!$E$37</f>
        <v>31</v>
      </c>
      <c r="D99" s="961">
        <f>MIN(0.95, MAX(0.104,EXP(15175*(('III. Datos Entrada-BE'!C37+273)-303.16)/(1.987*('III. Datos Entrada-BE'!C37+273)*303.16))))</f>
        <v>0.104</v>
      </c>
      <c r="E99" s="962">
        <f t="shared" si="9"/>
        <v>0</v>
      </c>
      <c r="F99" s="961">
        <f>(E99*'III. Datos Entrada-BE'!D84*'III. Datos Entrada-BE'!$D$170*C99*0.8)+G99</f>
        <v>0</v>
      </c>
      <c r="G99" s="963">
        <f>IF('III. Datos Entrada-BE'!$E$147=B98,0,IF('III. Datos Entrada-BE'!$F$147=B98,0,IF('III. Datos Entrada-BE'!$G$147=B98,0,IF('III. Datos Entrada-BE'!$C$147="Sí",0,(F98-H98)))))</f>
        <v>0</v>
      </c>
      <c r="H99" s="961">
        <f t="shared" si="11"/>
        <v>0</v>
      </c>
      <c r="I99" s="961">
        <f>IF('III. Datos Entrada-BE'!D37=0,0,H99*'III. Datos Entrada-BE'!$C$116*0.717*0.001)*('III. Datos Entrada-BE'!G37/'III. Datos Entrada-BE'!E37)</f>
        <v>0</v>
      </c>
      <c r="J99" s="964">
        <f t="shared" si="10"/>
        <v>0</v>
      </c>
    </row>
    <row r="100" spans="1:94" x14ac:dyDescent="0.25">
      <c r="B100" s="959" t="str">
        <f>'III. Datos Entrada-BE'!$B$38</f>
        <v>Agosto / August</v>
      </c>
      <c r="C100" s="960">
        <f>'III. Datos Entrada-BE'!$E$38</f>
        <v>31</v>
      </c>
      <c r="D100" s="961">
        <f>MIN(0.95, MAX(0.104,EXP(15175*(('III. Datos Entrada-BE'!C38+273)-303.16)/(1.987*('III. Datos Entrada-BE'!C38+273)*303.16))))</f>
        <v>0.104</v>
      </c>
      <c r="E100" s="962">
        <f t="shared" si="9"/>
        <v>0</v>
      </c>
      <c r="F100" s="961">
        <f>(E100*'III. Datos Entrada-BE'!D85*'III. Datos Entrada-BE'!$D$170*C100*0.8)+G100</f>
        <v>0</v>
      </c>
      <c r="G100" s="963">
        <f>IF('III. Datos Entrada-BE'!$E$147=B99,0,IF('III. Datos Entrada-BE'!$F$147=B99,0,IF('III. Datos Entrada-BE'!$G$147=B99,0,IF('III. Datos Entrada-BE'!$C$147="Sí",0,(F99-H99)))))</f>
        <v>0</v>
      </c>
      <c r="H100" s="961">
        <f t="shared" si="11"/>
        <v>0</v>
      </c>
      <c r="I100" s="961">
        <f>IF('III. Datos Entrada-BE'!D38=0,0,H100*'III. Datos Entrada-BE'!$C$116*0.717*0.001)*('III. Datos Entrada-BE'!G38/'III. Datos Entrada-BE'!E38)</f>
        <v>0</v>
      </c>
      <c r="J100" s="964">
        <f t="shared" si="10"/>
        <v>0</v>
      </c>
    </row>
    <row r="101" spans="1:94" s="9" customFormat="1" ht="13" x14ac:dyDescent="0.3">
      <c r="B101" s="959" t="str">
        <f>'III. Datos Entrada-BE'!$B$39</f>
        <v>Septiembre / September</v>
      </c>
      <c r="C101" s="960">
        <f>'III. Datos Entrada-BE'!$E$39</f>
        <v>30</v>
      </c>
      <c r="D101" s="961">
        <f>MIN(0.95, MAX(0.104,EXP(15175*(('III. Datos Entrada-BE'!C39+273)-303.16)/(1.987*('III. Datos Entrada-BE'!C39+273)*303.16))))</f>
        <v>0.104</v>
      </c>
      <c r="E101" s="962">
        <f t="shared" si="9"/>
        <v>0</v>
      </c>
      <c r="F101" s="961">
        <f>(E101*'III. Datos Entrada-BE'!D86*'III. Datos Entrada-BE'!$D$170*C101*0.8)+G101</f>
        <v>0</v>
      </c>
      <c r="G101" s="963">
        <f>IF('III. Datos Entrada-BE'!$E$147=B100,0,IF('III. Datos Entrada-BE'!$F$147=B100,0,IF('III. Datos Entrada-BE'!$G$147=B100,0,IF('III. Datos Entrada-BE'!$C$147="Sí",0,(F100-H100)))))</f>
        <v>0</v>
      </c>
      <c r="H101" s="961">
        <f t="shared" si="11"/>
        <v>0</v>
      </c>
      <c r="I101" s="961">
        <f>IF('III. Datos Entrada-BE'!D39=0,0,H101*'III. Datos Entrada-BE'!$C$116*0.717*0.001)*('III. Datos Entrada-BE'!G39/'III. Datos Entrada-BE'!E39)</f>
        <v>0</v>
      </c>
      <c r="J101" s="964">
        <f t="shared" si="10"/>
        <v>0</v>
      </c>
      <c r="K101" s="36"/>
      <c r="L101" s="36"/>
      <c r="M101" s="37"/>
      <c r="N101" s="37"/>
      <c r="O101" s="22"/>
      <c r="Q101" s="36"/>
    </row>
    <row r="102" spans="1:94" x14ac:dyDescent="0.25">
      <c r="B102" s="959" t="str">
        <f>'III. Datos Entrada-BE'!$B$40</f>
        <v>Octubre / October</v>
      </c>
      <c r="C102" s="960">
        <f>'III. Datos Entrada-BE'!$E$40</f>
        <v>31</v>
      </c>
      <c r="D102" s="961">
        <f>MIN(0.95, MAX(0.104,EXP(15175*(('III. Datos Entrada-BE'!C40+273)-303.16)/(1.987*('III. Datos Entrada-BE'!C40+273)*303.16))))</f>
        <v>0.104</v>
      </c>
      <c r="E102" s="962">
        <f t="shared" si="9"/>
        <v>0</v>
      </c>
      <c r="F102" s="961">
        <f>(E102*'III. Datos Entrada-BE'!D87*'III. Datos Entrada-BE'!$D$170*C102*0.8)+G102</f>
        <v>0</v>
      </c>
      <c r="G102" s="963">
        <f>IF('III. Datos Entrada-BE'!$E$147=B101,0,IF('III. Datos Entrada-BE'!$F$147=B101,0,IF('III. Datos Entrada-BE'!$G$147=B101,0,IF('III. Datos Entrada-BE'!$C$147="Sí",0,(F101-H101)))))</f>
        <v>0</v>
      </c>
      <c r="H102" s="961">
        <f t="shared" si="11"/>
        <v>0</v>
      </c>
      <c r="I102" s="961">
        <f>IF('III. Datos Entrada-BE'!D40=0,0,H102*'III. Datos Entrada-BE'!$C$116*0.717*0.001)*('III. Datos Entrada-BE'!G40/'III. Datos Entrada-BE'!E40)</f>
        <v>0</v>
      </c>
      <c r="J102" s="964">
        <f t="shared" si="10"/>
        <v>0</v>
      </c>
      <c r="K102" s="45"/>
      <c r="L102" s="45"/>
      <c r="M102" s="45"/>
      <c r="N102" s="44"/>
      <c r="O102" s="45"/>
      <c r="P102" s="44"/>
      <c r="Q102" s="44"/>
    </row>
    <row r="103" spans="1:94" s="9" customFormat="1" ht="13" x14ac:dyDescent="0.3">
      <c r="B103" s="959" t="str">
        <f>'III. Datos Entrada-BE'!$B$41</f>
        <v>Noviembre / November</v>
      </c>
      <c r="C103" s="960">
        <f>'III. Datos Entrada-BE'!$E$41</f>
        <v>30</v>
      </c>
      <c r="D103" s="961">
        <f>MIN(0.95, MAX(0.104,EXP(15175*(('III. Datos Entrada-BE'!C41+273)-303.16)/(1.987*('III. Datos Entrada-BE'!C41+273)*303.16))))</f>
        <v>0.104</v>
      </c>
      <c r="E103" s="962">
        <f t="shared" si="9"/>
        <v>0</v>
      </c>
      <c r="F103" s="961">
        <f>(E103*'III. Datos Entrada-BE'!D88*'III. Datos Entrada-BE'!$D$170*C103*0.8)+G103</f>
        <v>0</v>
      </c>
      <c r="G103" s="963">
        <f>IF('III. Datos Entrada-BE'!$E$147=B102,0,IF('III. Datos Entrada-BE'!$F$147=B102,0,IF('III. Datos Entrada-BE'!$G$147=B102,0,IF('III. Datos Entrada-BE'!$C$147="Sí",0,(F102-H102)))))</f>
        <v>0</v>
      </c>
      <c r="H103" s="961">
        <f t="shared" si="11"/>
        <v>0</v>
      </c>
      <c r="I103" s="961">
        <f>IF('III. Datos Entrada-BE'!D41=0,0,H103*'III. Datos Entrada-BE'!$C$116*0.717*0.001)*('III. Datos Entrada-BE'!G41/'III. Datos Entrada-BE'!E41)</f>
        <v>0</v>
      </c>
      <c r="J103" s="964">
        <f t="shared" si="10"/>
        <v>0</v>
      </c>
      <c r="K103" s="22"/>
      <c r="L103" s="22"/>
      <c r="M103" s="22"/>
      <c r="O103" s="22"/>
    </row>
    <row r="104" spans="1:94" ht="13.5" thickBot="1" x14ac:dyDescent="0.35">
      <c r="B104" s="965" t="str">
        <f>'III. Datos Entrada-BE'!$B$42</f>
        <v>Diciembre / December</v>
      </c>
      <c r="C104" s="966">
        <f>'III. Datos Entrada-BE'!$E$42</f>
        <v>31</v>
      </c>
      <c r="D104" s="967">
        <f>MIN(0.95, MAX(0.104,EXP(15175*(('III. Datos Entrada-BE'!C42+273)-303.16)/(1.987*('III. Datos Entrada-BE'!C42+273)*303.16))))</f>
        <v>0.104</v>
      </c>
      <c r="E104" s="968">
        <f>$C$65</f>
        <v>0</v>
      </c>
      <c r="F104" s="967">
        <f>(E104*'III. Datos Entrada-BE'!D89*'III. Datos Entrada-BE'!$D$170*C104*0.8)+G104</f>
        <v>0</v>
      </c>
      <c r="G104" s="969">
        <f>IF('III. Datos Entrada-BE'!$E$147=B103,0,IF('III. Datos Entrada-BE'!$F$147=B103,0,IF('III. Datos Entrada-BE'!$G$147=B103,0,IF('III. Datos Entrada-BE'!$C$147="Sí",0,(F103-H103)))))</f>
        <v>0</v>
      </c>
      <c r="H104" s="967">
        <f t="shared" si="11"/>
        <v>0</v>
      </c>
      <c r="I104" s="967">
        <f>IF('III. Datos Entrada-BE'!D42=0,0,H104*'III. Datos Entrada-BE'!$C$116*0.717*0.001)*('III. Datos Entrada-BE'!G42/'III. Datos Entrada-BE'!E42)</f>
        <v>0</v>
      </c>
      <c r="J104" s="970">
        <f t="shared" si="10"/>
        <v>0</v>
      </c>
      <c r="K104" s="22"/>
      <c r="L104" s="22"/>
      <c r="M104" s="22"/>
      <c r="O104" s="10"/>
    </row>
    <row r="105" spans="1:94" ht="13.5" thickBot="1" x14ac:dyDescent="0.35">
      <c r="B105" s="27" t="s">
        <v>411</v>
      </c>
      <c r="C105" s="973"/>
      <c r="D105" s="39"/>
      <c r="E105" s="39"/>
      <c r="F105" s="40"/>
      <c r="G105" s="974"/>
      <c r="H105" s="243">
        <f>SUM(H93:H104)</f>
        <v>0</v>
      </c>
      <c r="I105" s="54">
        <f>SUM(I93:I104)</f>
        <v>0</v>
      </c>
      <c r="J105" s="55">
        <f>SUM(J93:J104)</f>
        <v>0</v>
      </c>
      <c r="K105" s="22"/>
      <c r="L105" s="22"/>
      <c r="M105" s="22"/>
      <c r="O105" s="10"/>
    </row>
    <row r="106" spans="1:94" ht="13.5" thickBot="1" x14ac:dyDescent="0.35">
      <c r="B106" s="9"/>
      <c r="C106" s="73"/>
      <c r="D106" s="12"/>
      <c r="E106" s="12"/>
      <c r="F106" s="8"/>
      <c r="G106" s="8"/>
      <c r="H106" s="8"/>
      <c r="I106" s="8"/>
      <c r="J106" s="8"/>
      <c r="K106" s="22"/>
      <c r="L106" s="22"/>
      <c r="M106" s="22"/>
      <c r="O106" s="10"/>
    </row>
    <row r="107" spans="1:94" s="49" customFormat="1" ht="13.5" thickBot="1" x14ac:dyDescent="0.35">
      <c r="A107" s="2"/>
      <c r="B107" s="41" t="s">
        <v>408</v>
      </c>
      <c r="C107" s="284"/>
      <c r="D107" s="43"/>
      <c r="E107" s="43"/>
      <c r="F107" s="43"/>
      <c r="G107" s="569">
        <f>IF('III. Datos Entrada-BE'!C$147="Sí",0,IF('III. Datos Entrada-BE'!E$147=B104,0,IF('III. Datos Entrada-BE'!F$147='V. BE CH4-AS'!B104,0,IF('III. Datos Entrada-BE'!G$147='V. BE CH4-AS'!B104,0,F104-H104))))</f>
        <v>0</v>
      </c>
      <c r="H107" s="8"/>
      <c r="I107" s="8"/>
      <c r="J107" s="8"/>
      <c r="K107" s="22"/>
      <c r="L107" s="22"/>
      <c r="M107" s="22"/>
      <c r="N107" s="2"/>
      <c r="O107" s="1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spans="1:94" ht="63" thickBot="1" x14ac:dyDescent="0.35">
      <c r="G108" s="46" t="s">
        <v>409</v>
      </c>
      <c r="H108" s="8"/>
      <c r="I108" s="8"/>
      <c r="J108" s="8"/>
      <c r="K108" s="22"/>
      <c r="L108" s="22"/>
      <c r="M108" s="22"/>
      <c r="O108" s="10"/>
    </row>
    <row r="109" spans="1:94" x14ac:dyDescent="0.25">
      <c r="K109" s="20"/>
      <c r="L109" s="20"/>
      <c r="M109" s="20"/>
    </row>
    <row r="110" spans="1:94" ht="13.5" thickBot="1" x14ac:dyDescent="0.35">
      <c r="B110" s="9"/>
      <c r="C110" s="53"/>
      <c r="K110" s="45"/>
      <c r="L110" s="45"/>
      <c r="O110" s="10"/>
      <c r="P110" s="18"/>
    </row>
    <row r="111" spans="1:94" s="49" customFormat="1" ht="12" customHeight="1" x14ac:dyDescent="0.3">
      <c r="A111" s="2"/>
      <c r="B111" s="9"/>
      <c r="C111" s="53"/>
      <c r="D111" s="3"/>
      <c r="E111" s="1034" t="s">
        <v>412</v>
      </c>
      <c r="F111" s="1035"/>
      <c r="G111" s="1035"/>
      <c r="H111" s="1035"/>
      <c r="I111" s="1035"/>
      <c r="J111" s="1036"/>
      <c r="K111" s="2"/>
      <c r="L111" s="2"/>
      <c r="M111" s="2"/>
      <c r="N111" s="9"/>
      <c r="O111" s="1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row>
    <row r="112" spans="1:94" s="49" customFormat="1" ht="13.5" thickBot="1" x14ac:dyDescent="0.35">
      <c r="A112" s="2"/>
      <c r="B112" s="9"/>
      <c r="C112" s="53"/>
      <c r="D112" s="3"/>
      <c r="E112" s="1037"/>
      <c r="F112" s="1038"/>
      <c r="G112" s="1038"/>
      <c r="H112" s="1038"/>
      <c r="I112" s="1038"/>
      <c r="J112" s="1039"/>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row>
    <row r="113" spans="2:18" ht="13.5" thickBot="1" x14ac:dyDescent="0.35">
      <c r="B113" s="23">
        <f>'III. Datos Entrada-BE'!C54</f>
        <v>0</v>
      </c>
      <c r="C113" s="24">
        <f>'III. Datos Entrada-BE'!B129</f>
        <v>0</v>
      </c>
      <c r="D113" s="25"/>
      <c r="E113" s="1040"/>
      <c r="F113" s="1041"/>
      <c r="G113" s="1041"/>
      <c r="H113" s="1041"/>
      <c r="I113" s="1041"/>
      <c r="J113" s="1042"/>
    </row>
    <row r="114" spans="2:18" ht="15" x14ac:dyDescent="0.4">
      <c r="B114" s="745" t="s">
        <v>398</v>
      </c>
      <c r="C114" s="883">
        <f>'III. Datos Entrada-BE'!D103</f>
        <v>0</v>
      </c>
      <c r="E114" s="8"/>
      <c r="F114" s="12"/>
      <c r="G114" s="12"/>
      <c r="H114" s="12"/>
      <c r="I114" s="12"/>
      <c r="J114" s="12"/>
    </row>
    <row r="115" spans="2:18" ht="13.5" thickBot="1" x14ac:dyDescent="0.35">
      <c r="B115" s="72"/>
      <c r="C115" s="487"/>
      <c r="E115" s="8"/>
      <c r="F115" s="12"/>
      <c r="G115" s="12"/>
      <c r="H115" s="12"/>
      <c r="I115" s="12"/>
      <c r="J115" s="12"/>
    </row>
    <row r="116" spans="2:18" ht="15.5" thickBot="1" x14ac:dyDescent="0.45">
      <c r="B116" s="59" t="s">
        <v>97</v>
      </c>
      <c r="C116" s="285" t="s">
        <v>399</v>
      </c>
      <c r="D116" s="61" t="s">
        <v>400</v>
      </c>
      <c r="E116" s="62" t="s">
        <v>401</v>
      </c>
      <c r="F116" s="63" t="s">
        <v>402</v>
      </c>
      <c r="G116" s="62" t="s">
        <v>403</v>
      </c>
      <c r="H116" s="63" t="s">
        <v>404</v>
      </c>
      <c r="I116" s="64" t="s">
        <v>405</v>
      </c>
      <c r="J116" s="65" t="s">
        <v>406</v>
      </c>
    </row>
    <row r="117" spans="2:18" x14ac:dyDescent="0.25">
      <c r="B117" s="29" t="str">
        <f>'III. Datos Entrada-BE'!$B$31</f>
        <v>Enero / January</v>
      </c>
      <c r="C117" s="483">
        <f>'III. Datos Entrada-BE'!$E$31</f>
        <v>31</v>
      </c>
      <c r="D117" s="50">
        <f>MIN(0.95, MAX(0.104,EXP(15175*(('III. Datos Entrada-BE'!D58+273)-303.16)/(1.987*('III. Datos Entrada-BE'!D58+273)*303.16))))</f>
        <v>0.104</v>
      </c>
      <c r="E117" s="51">
        <f t="shared" ref="E117:E128" si="12">$C$114</f>
        <v>0</v>
      </c>
      <c r="F117" s="50">
        <f>(E117*'III. Datos Entrada-BE'!E78*'III. Datos Entrada-BE'!$E$169*C117*0.8)+G117</f>
        <v>0</v>
      </c>
      <c r="G117" s="32">
        <v>0</v>
      </c>
      <c r="H117" s="979">
        <f>F117*D117</f>
        <v>0</v>
      </c>
      <c r="I117" s="50">
        <f>IF('III. Datos Entrada-BE'!D31=0,0,H117*'III. Datos Entrada-BE'!$C$117*0.717*0.001)*('III. Datos Entrada-BE'!G31/'III. Datos Entrada-BE'!E31)</f>
        <v>0</v>
      </c>
      <c r="J117" s="943">
        <f t="shared" ref="J117:J128" si="13">I117*PCG</f>
        <v>0</v>
      </c>
    </row>
    <row r="118" spans="2:18" s="9" customFormat="1" ht="13" x14ac:dyDescent="0.3">
      <c r="B118" s="959" t="str">
        <f>'III. Datos Entrada-BE'!$B$32</f>
        <v>Febrero / February</v>
      </c>
      <c r="C118" s="960">
        <f>'III. Datos Entrada-BE'!$E$32</f>
        <v>28</v>
      </c>
      <c r="D118" s="961">
        <f>MIN(0.95, MAX(0.104,EXP(15175*(('III. Datos Entrada-BE'!D59+273)-303.16)/(1.987*('III. Datos Entrada-BE'!D59+273)*303.16))))</f>
        <v>0.104</v>
      </c>
      <c r="E118" s="962">
        <f t="shared" si="12"/>
        <v>0</v>
      </c>
      <c r="F118" s="961">
        <f>(E118*'III. Datos Entrada-BE'!E79*'III. Datos Entrada-BE'!$E$169*C118*0.8)+G118</f>
        <v>0</v>
      </c>
      <c r="G118" s="963">
        <f>IF('III. Datos Entrada-BE'!$E$146=B117,0,IF('III. Datos Entrada-BE'!$F$146=B117,0,IF('III. Datos Entrada-BE'!$G$146=B117,0,IF('III. Datos Entrada-BE'!$C$146="Sí",0,(F117-H117)))))</f>
        <v>0</v>
      </c>
      <c r="H118" s="961">
        <f t="shared" ref="H118:H128" si="14">F118*D118</f>
        <v>0</v>
      </c>
      <c r="I118" s="961">
        <f>IF('III. Datos Entrada-BE'!D32=0,0,H118*'III. Datos Entrada-BE'!$C$117*0.717*0.001)*('III. Datos Entrada-BE'!G32/'III. Datos Entrada-BE'!E32)</f>
        <v>0</v>
      </c>
      <c r="J118" s="964">
        <f t="shared" si="13"/>
        <v>0</v>
      </c>
      <c r="K118" s="36"/>
      <c r="L118" s="36"/>
      <c r="M118" s="37"/>
    </row>
    <row r="119" spans="2:18" x14ac:dyDescent="0.25">
      <c r="B119" s="959" t="str">
        <f>'III. Datos Entrada-BE'!$B$33</f>
        <v>Marzo / March</v>
      </c>
      <c r="C119" s="960">
        <f>'III. Datos Entrada-BE'!$E$33</f>
        <v>31</v>
      </c>
      <c r="D119" s="961">
        <f>MIN(0.95, MAX(0.104,EXP(15175*(('III. Datos Entrada-BE'!D60+273)-303.16)/(1.987*('III. Datos Entrada-BE'!D60+273)*303.16))))</f>
        <v>0.104</v>
      </c>
      <c r="E119" s="962">
        <f t="shared" si="12"/>
        <v>0</v>
      </c>
      <c r="F119" s="961">
        <f>(E119*'III. Datos Entrada-BE'!E80*'III. Datos Entrada-BE'!$E$169*C119*0.8)+G119</f>
        <v>0</v>
      </c>
      <c r="G119" s="963">
        <f>IF('III. Datos Entrada-BE'!$E$146=B118,0,IF('III. Datos Entrada-BE'!$F$146=B118,0,IF('III. Datos Entrada-BE'!$G$146=B118,0,IF('III. Datos Entrada-BE'!$C$146="Sí",0,(F118-H118)))))</f>
        <v>0</v>
      </c>
      <c r="H119" s="961">
        <f t="shared" si="14"/>
        <v>0</v>
      </c>
      <c r="I119" s="961">
        <f>IF('III. Datos Entrada-BE'!D33=0,0,H119*'III. Datos Entrada-BE'!$C$117*0.717*0.001)*('III. Datos Entrada-BE'!G33/'III. Datos Entrada-BE'!E33)</f>
        <v>0</v>
      </c>
      <c r="J119" s="964">
        <f t="shared" si="13"/>
        <v>0</v>
      </c>
    </row>
    <row r="120" spans="2:18" s="9" customFormat="1" ht="13" x14ac:dyDescent="0.3">
      <c r="B120" s="959" t="str">
        <f>'III. Datos Entrada-BE'!$B$34</f>
        <v>Abril / April</v>
      </c>
      <c r="C120" s="960">
        <f>'III. Datos Entrada-BE'!$E$34</f>
        <v>30</v>
      </c>
      <c r="D120" s="961">
        <f>MIN(0.95, MAX(0.104,EXP(15175*(('III. Datos Entrada-BE'!D61+273)-303.16)/(1.987*('III. Datos Entrada-BE'!D61+273)*303.16))))</f>
        <v>0.104</v>
      </c>
      <c r="E120" s="962">
        <f t="shared" si="12"/>
        <v>0</v>
      </c>
      <c r="F120" s="961">
        <f>(E120*'III. Datos Entrada-BE'!E81*'III. Datos Entrada-BE'!$E$169*C120*0.8)+G120</f>
        <v>0</v>
      </c>
      <c r="G120" s="963">
        <f>IF('III. Datos Entrada-BE'!$E$146=B119,0,IF('III. Datos Entrada-BE'!$F$146=B119,0,IF('III. Datos Entrada-BE'!$G$146=B119,0,IF('III. Datos Entrada-BE'!$C$146="Sí",0,(F119-H119)))))</f>
        <v>0</v>
      </c>
      <c r="H120" s="961">
        <f t="shared" si="14"/>
        <v>0</v>
      </c>
      <c r="I120" s="961">
        <f>IF('III. Datos Entrada-BE'!D34=0,0,H120*'III. Datos Entrada-BE'!$C$117*0.717*0.001)*('III. Datos Entrada-BE'!G34/'III. Datos Entrada-BE'!E34)</f>
        <v>0</v>
      </c>
      <c r="J120" s="964">
        <f t="shared" si="13"/>
        <v>0</v>
      </c>
      <c r="K120" s="22"/>
      <c r="L120" s="22"/>
      <c r="M120" s="22"/>
      <c r="O120" s="22"/>
      <c r="P120" s="73"/>
      <c r="Q120" s="73"/>
      <c r="R120" s="73"/>
    </row>
    <row r="121" spans="2:18" ht="13" x14ac:dyDescent="0.3">
      <c r="B121" s="959" t="str">
        <f>'III. Datos Entrada-BE'!$B$35</f>
        <v>Mayo / May</v>
      </c>
      <c r="C121" s="960">
        <f>'III. Datos Entrada-BE'!$E$35</f>
        <v>31</v>
      </c>
      <c r="D121" s="961">
        <f>MIN(0.95, MAX(0.104,EXP(15175*(('III. Datos Entrada-BE'!D62+273)-303.16)/(1.987*('III. Datos Entrada-BE'!D62+273)*303.16))))</f>
        <v>0.104</v>
      </c>
      <c r="E121" s="962">
        <f t="shared" si="12"/>
        <v>0</v>
      </c>
      <c r="F121" s="961">
        <f>(E121*'III. Datos Entrada-BE'!E82*'III. Datos Entrada-BE'!$E$169*C121*0.8)+G121</f>
        <v>0</v>
      </c>
      <c r="G121" s="963">
        <f>IF('III. Datos Entrada-BE'!$E$146=B120,0,IF('III. Datos Entrada-BE'!$F$146=B120,0,IF('III. Datos Entrada-BE'!$G$146=B120,0,IF('III. Datos Entrada-BE'!$C$146="Sí",0,(F120-H120)))))</f>
        <v>0</v>
      </c>
      <c r="H121" s="961">
        <f t="shared" si="14"/>
        <v>0</v>
      </c>
      <c r="I121" s="961">
        <f>IF('III. Datos Entrada-BE'!D35=0,0,H121*'III. Datos Entrada-BE'!$C$117*0.717*0.001)*('III. Datos Entrada-BE'!G35/'III. Datos Entrada-BE'!E35)</f>
        <v>0</v>
      </c>
      <c r="J121" s="964">
        <f t="shared" si="13"/>
        <v>0</v>
      </c>
      <c r="K121" s="22"/>
      <c r="L121" s="22"/>
      <c r="M121" s="22"/>
      <c r="O121" s="22"/>
      <c r="P121" s="20"/>
      <c r="Q121" s="20"/>
      <c r="R121" s="20"/>
    </row>
    <row r="122" spans="2:18" ht="13" x14ac:dyDescent="0.3">
      <c r="B122" s="959" t="str">
        <f>'III. Datos Entrada-BE'!$B$36</f>
        <v>Junio / June</v>
      </c>
      <c r="C122" s="960">
        <f>'III. Datos Entrada-BE'!$E$36</f>
        <v>30</v>
      </c>
      <c r="D122" s="961">
        <f>MIN(0.95, MAX(0.104,EXP(15175*(('III. Datos Entrada-BE'!D63+273)-303.16)/(1.987*('III. Datos Entrada-BE'!D63+273)*303.16))))</f>
        <v>0.104</v>
      </c>
      <c r="E122" s="962">
        <f t="shared" si="12"/>
        <v>0</v>
      </c>
      <c r="F122" s="961">
        <f>(E122*'III. Datos Entrada-BE'!E83*'III. Datos Entrada-BE'!$E$169*C122*0.8)+G122</f>
        <v>0</v>
      </c>
      <c r="G122" s="963">
        <f>IF('III. Datos Entrada-BE'!$E$146=B121,0,IF('III. Datos Entrada-BE'!$F$146=B121,0,IF('III. Datos Entrada-BE'!$G$146=B121,0,IF('III. Datos Entrada-BE'!$C$146="Sí",0,(F121-H121)))))</f>
        <v>0</v>
      </c>
      <c r="H122" s="961">
        <f t="shared" si="14"/>
        <v>0</v>
      </c>
      <c r="I122" s="961">
        <f>IF('III. Datos Entrada-BE'!D36=0,0,H122*'III. Datos Entrada-BE'!$C$117*0.717*0.001)*('III. Datos Entrada-BE'!G36/'III. Datos Entrada-BE'!E36)</f>
        <v>0</v>
      </c>
      <c r="J122" s="964">
        <f t="shared" si="13"/>
        <v>0</v>
      </c>
      <c r="K122" s="22"/>
      <c r="L122" s="22"/>
      <c r="M122" s="22"/>
      <c r="O122" s="22"/>
      <c r="P122" s="20"/>
      <c r="Q122" s="20"/>
      <c r="R122" s="20"/>
    </row>
    <row r="123" spans="2:18" x14ac:dyDescent="0.25">
      <c r="B123" s="959" t="str">
        <f>'III. Datos Entrada-BE'!$B$37</f>
        <v>Julio / July</v>
      </c>
      <c r="C123" s="960">
        <f>'III. Datos Entrada-BE'!$E$37</f>
        <v>31</v>
      </c>
      <c r="D123" s="961">
        <f>MIN(0.95, MAX(0.104,EXP(15175*(('III. Datos Entrada-BE'!D64+273)-303.16)/(1.987*('III. Datos Entrada-BE'!D64+273)*303.16))))</f>
        <v>0.104</v>
      </c>
      <c r="E123" s="962">
        <f t="shared" si="12"/>
        <v>0</v>
      </c>
      <c r="F123" s="961">
        <f>(E123*'III. Datos Entrada-BE'!E84*'III. Datos Entrada-BE'!$E$169*C123*0.8)+G123</f>
        <v>0</v>
      </c>
      <c r="G123" s="963">
        <f>IF('III. Datos Entrada-BE'!$E$146=B122,0,IF('III. Datos Entrada-BE'!$F$146=B122,0,IF('III. Datos Entrada-BE'!$G$146=B122,0,IF('III. Datos Entrada-BE'!$C$146="Sí",0,(F122-H122)))))</f>
        <v>0</v>
      </c>
      <c r="H123" s="961">
        <f t="shared" si="14"/>
        <v>0</v>
      </c>
      <c r="I123" s="961">
        <f>IF('III. Datos Entrada-BE'!D37=0,0,H123*'III. Datos Entrada-BE'!$C$117*0.717*0.001)*('III. Datos Entrada-BE'!G37/'III. Datos Entrada-BE'!E37)</f>
        <v>0</v>
      </c>
      <c r="J123" s="964">
        <f t="shared" si="13"/>
        <v>0</v>
      </c>
      <c r="K123" s="20"/>
      <c r="L123" s="20"/>
      <c r="M123" s="20"/>
    </row>
    <row r="124" spans="2:18" x14ac:dyDescent="0.25">
      <c r="B124" s="959" t="str">
        <f>'III. Datos Entrada-BE'!$B$38</f>
        <v>Agosto / August</v>
      </c>
      <c r="C124" s="960">
        <f>'III. Datos Entrada-BE'!$E$38</f>
        <v>31</v>
      </c>
      <c r="D124" s="961">
        <f>MIN(0.95, MAX(0.104,EXP(15175*(('III. Datos Entrada-BE'!D65+273)-303.16)/(1.987*('III. Datos Entrada-BE'!D65+273)*303.16))))</f>
        <v>0.104</v>
      </c>
      <c r="E124" s="962">
        <f t="shared" si="12"/>
        <v>0</v>
      </c>
      <c r="F124" s="961">
        <f>(E124*'III. Datos Entrada-BE'!E85*'III. Datos Entrada-BE'!$E$169*C124*0.8)+G124</f>
        <v>0</v>
      </c>
      <c r="G124" s="963">
        <f>IF('III. Datos Entrada-BE'!$E$146=B123,0,IF('III. Datos Entrada-BE'!$F$146=B123,0,IF('III. Datos Entrada-BE'!$G$146=B123,0,IF('III. Datos Entrada-BE'!$C$146="Sí",0,(F123-H123)))))</f>
        <v>0</v>
      </c>
      <c r="H124" s="961">
        <f t="shared" si="14"/>
        <v>0</v>
      </c>
      <c r="I124" s="961">
        <f>IF('III. Datos Entrada-BE'!D38=0,0,H124*'III. Datos Entrada-BE'!$C$117*0.717*0.001)*('III. Datos Entrada-BE'!G38/'III. Datos Entrada-BE'!E38)</f>
        <v>0</v>
      </c>
      <c r="J124" s="964">
        <f t="shared" si="13"/>
        <v>0</v>
      </c>
      <c r="K124" s="45"/>
      <c r="L124" s="45"/>
    </row>
    <row r="125" spans="2:18" x14ac:dyDescent="0.25">
      <c r="B125" s="959" t="str">
        <f>'III. Datos Entrada-BE'!$B$39</f>
        <v>Septiembre / September</v>
      </c>
      <c r="C125" s="960">
        <f>'III. Datos Entrada-BE'!$E$39</f>
        <v>30</v>
      </c>
      <c r="D125" s="961">
        <f>MIN(0.95, MAX(0.104,EXP(15175*(('III. Datos Entrada-BE'!D66+273)-303.16)/(1.987*('III. Datos Entrada-BE'!D66+273)*303.16))))</f>
        <v>0.104</v>
      </c>
      <c r="E125" s="962">
        <f t="shared" si="12"/>
        <v>0</v>
      </c>
      <c r="F125" s="961">
        <f>(E125*'III. Datos Entrada-BE'!E86*'III. Datos Entrada-BE'!$E$169*C125*0.8)+G125</f>
        <v>0</v>
      </c>
      <c r="G125" s="963">
        <f>IF('III. Datos Entrada-BE'!$E$146=B124,0,IF('III. Datos Entrada-BE'!$F$146=B124,0,IF('III. Datos Entrada-BE'!$G$146=B124,0,IF('III. Datos Entrada-BE'!$C$146="Sí",0,(F124-H124)))))</f>
        <v>0</v>
      </c>
      <c r="H125" s="961">
        <f t="shared" si="14"/>
        <v>0</v>
      </c>
      <c r="I125" s="961">
        <f>IF('III. Datos Entrada-BE'!D39=0,0,H125*'III. Datos Entrada-BE'!$C$117*0.717*0.001)*('III. Datos Entrada-BE'!G39/'III. Datos Entrada-BE'!E39)</f>
        <v>0</v>
      </c>
      <c r="J125" s="964">
        <f t="shared" si="13"/>
        <v>0</v>
      </c>
    </row>
    <row r="126" spans="2:18" x14ac:dyDescent="0.25">
      <c r="B126" s="959" t="str">
        <f>'III. Datos Entrada-BE'!$B$40</f>
        <v>Octubre / October</v>
      </c>
      <c r="C126" s="960">
        <f>'III. Datos Entrada-BE'!$E$40</f>
        <v>31</v>
      </c>
      <c r="D126" s="961">
        <f>MIN(0.95, MAX(0.104,EXP(15175*(('III. Datos Entrada-BE'!C67+273)-303.16)/(1.987*('III. Datos Entrada-BE'!C67+273)*303.16))))</f>
        <v>0.104</v>
      </c>
      <c r="E126" s="962">
        <f t="shared" si="12"/>
        <v>0</v>
      </c>
      <c r="F126" s="961">
        <f>(E126*'III. Datos Entrada-BE'!E87*'III. Datos Entrada-BE'!$E$169*C126*0.8)+G126</f>
        <v>0</v>
      </c>
      <c r="G126" s="963">
        <f>IF('III. Datos Entrada-BE'!$E$146=B125,0,IF('III. Datos Entrada-BE'!$F$146=B125,0,IF('III. Datos Entrada-BE'!$G$146=B125,0,IF('III. Datos Entrada-BE'!$C$146="Sí",0,(F125-H125)))))</f>
        <v>0</v>
      </c>
      <c r="H126" s="961">
        <f t="shared" si="14"/>
        <v>0</v>
      </c>
      <c r="I126" s="961">
        <f>IF('III. Datos Entrada-BE'!D40=0,0,H126*'III. Datos Entrada-BE'!$C$117*0.717*0.001)*('III. Datos Entrada-BE'!G40/'III. Datos Entrada-BE'!E40)</f>
        <v>0</v>
      </c>
      <c r="J126" s="964">
        <f t="shared" si="13"/>
        <v>0</v>
      </c>
    </row>
    <row r="127" spans="2:18" x14ac:dyDescent="0.25">
      <c r="B127" s="959" t="str">
        <f>'III. Datos Entrada-BE'!$B$41</f>
        <v>Noviembre / November</v>
      </c>
      <c r="C127" s="960">
        <f>'III. Datos Entrada-BE'!$E$41</f>
        <v>30</v>
      </c>
      <c r="D127" s="961">
        <f>MIN(0.95, MAX(0.104,EXP(15175*(('III. Datos Entrada-BE'!C68+273)-303.16)/(1.987*('III. Datos Entrada-BE'!C68+273)*303.16))))</f>
        <v>0.104</v>
      </c>
      <c r="E127" s="962">
        <f t="shared" si="12"/>
        <v>0</v>
      </c>
      <c r="F127" s="961">
        <f>(E127*'III. Datos Entrada-BE'!E88*'III. Datos Entrada-BE'!$E$169*C127*0.8)+G127</f>
        <v>0</v>
      </c>
      <c r="G127" s="963">
        <f>IF('III. Datos Entrada-BE'!$E$146=B126,0,IF('III. Datos Entrada-BE'!$F$146=B126,0,IF('III. Datos Entrada-BE'!$G$146=B126,0,IF('III. Datos Entrada-BE'!$C$146="Sí",0,(F126-H126)))))</f>
        <v>0</v>
      </c>
      <c r="H127" s="961">
        <f t="shared" si="14"/>
        <v>0</v>
      </c>
      <c r="I127" s="961">
        <f>IF('III. Datos Entrada-BE'!D41=0,0,H127*'III. Datos Entrada-BE'!$C$117*0.717*0.001)*('III. Datos Entrada-BE'!G41/'III. Datos Entrada-BE'!E41)</f>
        <v>0</v>
      </c>
      <c r="J127" s="964">
        <f t="shared" si="13"/>
        <v>0</v>
      </c>
    </row>
    <row r="128" spans="2:18" ht="13" thickBot="1" x14ac:dyDescent="0.3">
      <c r="B128" s="965" t="str">
        <f>'III. Datos Entrada-BE'!$B$42</f>
        <v>Diciembre / December</v>
      </c>
      <c r="C128" s="966">
        <f>'III. Datos Entrada-BE'!$E$42</f>
        <v>31</v>
      </c>
      <c r="D128" s="967">
        <f>MIN(0.95, MAX(0.104,EXP(15175*(('III. Datos Entrada-BE'!C69+273)-303.16)/(1.987*('III. Datos Entrada-BE'!C69+273)*303.16))))</f>
        <v>0.104</v>
      </c>
      <c r="E128" s="968">
        <f t="shared" si="12"/>
        <v>0</v>
      </c>
      <c r="F128" s="967">
        <f>(E128*'III. Datos Entrada-BE'!E89*'III. Datos Entrada-BE'!$E$169*C128*0.8)+G128</f>
        <v>0</v>
      </c>
      <c r="G128" s="969">
        <f>IF('III. Datos Entrada-BE'!$E$146=B127,0,IF('III. Datos Entrada-BE'!$F$146=B127,0,IF('III. Datos Entrada-BE'!$G$146=B127,0,IF('III. Datos Entrada-BE'!$C$146="Sí",0,(F127-H127)))))</f>
        <v>0</v>
      </c>
      <c r="H128" s="967">
        <f t="shared" si="14"/>
        <v>0</v>
      </c>
      <c r="I128" s="967">
        <f>IF('III. Datos Entrada-BE'!D42=0,0,H128*'III. Datos Entrada-BE'!$C$117*0.717*0.001)*('III. Datos Entrada-BE'!G42/'III. Datos Entrada-BE'!E42)</f>
        <v>0</v>
      </c>
      <c r="J128" s="970">
        <f t="shared" si="13"/>
        <v>0</v>
      </c>
    </row>
    <row r="129" spans="1:94" ht="13.5" thickBot="1" x14ac:dyDescent="0.35">
      <c r="B129" s="27" t="s">
        <v>411</v>
      </c>
      <c r="C129" s="973"/>
      <c r="D129" s="39"/>
      <c r="E129" s="39"/>
      <c r="F129" s="40"/>
      <c r="G129" s="974"/>
      <c r="H129" s="243">
        <f>SUM(H117:H128)</f>
        <v>0</v>
      </c>
      <c r="I129" s="54">
        <f>SUM(I117:I128)</f>
        <v>0</v>
      </c>
      <c r="J129" s="55">
        <f>SUM(J117:J128)</f>
        <v>0</v>
      </c>
    </row>
    <row r="130" spans="1:94" ht="13.5" thickBot="1" x14ac:dyDescent="0.35">
      <c r="B130" s="9"/>
      <c r="C130" s="73"/>
      <c r="D130" s="12"/>
      <c r="E130" s="12"/>
      <c r="F130" s="8"/>
      <c r="G130" s="8"/>
      <c r="H130" s="8"/>
      <c r="I130" s="8"/>
      <c r="J130" s="8"/>
    </row>
    <row r="131" spans="1:94" s="49" customFormat="1" ht="13.5" thickBot="1" x14ac:dyDescent="0.35">
      <c r="A131" s="2"/>
      <c r="B131" s="41" t="s">
        <v>408</v>
      </c>
      <c r="C131" s="284"/>
      <c r="D131" s="43"/>
      <c r="E131" s="43"/>
      <c r="F131" s="43"/>
      <c r="G131" s="569">
        <f>IF('III. Datos Entrada-BE'!C$146="Sí",0,IF('III. Datos Entrada-BE'!E$146=B128,0,IF('III. Datos Entrada-BE'!F$146='V. BE CH4-AS'!B128,0,IF('III. Datos Entrada-BE'!G$146='V. BE CH4-AS'!B128,0,F128-H128))))</f>
        <v>0</v>
      </c>
      <c r="H131" s="8"/>
      <c r="I131" s="8"/>
      <c r="J131" s="8"/>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row>
    <row r="132" spans="1:94" ht="63" thickBot="1" x14ac:dyDescent="0.35">
      <c r="G132" s="46" t="s">
        <v>409</v>
      </c>
      <c r="H132" s="8"/>
      <c r="I132" s="8"/>
      <c r="J132" s="8"/>
    </row>
    <row r="133" spans="1:94" ht="13" x14ac:dyDescent="0.3">
      <c r="B133" s="9"/>
      <c r="C133" s="53"/>
    </row>
    <row r="134" spans="1:94" ht="13.5" thickBot="1" x14ac:dyDescent="0.35">
      <c r="B134" s="9"/>
      <c r="C134" s="53"/>
    </row>
    <row r="135" spans="1:94" s="49" customFormat="1" ht="12" customHeight="1" x14ac:dyDescent="0.3">
      <c r="A135" s="2"/>
      <c r="B135" s="9"/>
      <c r="C135" s="53"/>
      <c r="D135" s="3"/>
      <c r="E135" s="1034" t="s">
        <v>413</v>
      </c>
      <c r="F135" s="1035"/>
      <c r="G135" s="1035"/>
      <c r="H135" s="1035"/>
      <c r="I135" s="1035"/>
      <c r="J135" s="1036"/>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row>
    <row r="136" spans="1:94" s="49" customFormat="1" ht="13.5" thickBot="1" x14ac:dyDescent="0.35">
      <c r="A136" s="2"/>
      <c r="B136" s="9"/>
      <c r="C136" s="53"/>
      <c r="D136" s="3"/>
      <c r="E136" s="1037"/>
      <c r="F136" s="1038"/>
      <c r="G136" s="1038"/>
      <c r="H136" s="1038"/>
      <c r="I136" s="1038"/>
      <c r="J136" s="1039"/>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row>
    <row r="137" spans="1:94" ht="13.5" thickBot="1" x14ac:dyDescent="0.35">
      <c r="B137" s="23">
        <f>B113</f>
        <v>0</v>
      </c>
      <c r="C137" s="24">
        <f>'III. Datos Entrada-BE'!B130</f>
        <v>0</v>
      </c>
      <c r="D137" s="25"/>
      <c r="E137" s="1040"/>
      <c r="F137" s="1041"/>
      <c r="G137" s="1041"/>
      <c r="H137" s="1041"/>
      <c r="I137" s="1041"/>
      <c r="J137" s="1042"/>
    </row>
    <row r="138" spans="1:94" ht="15" x14ac:dyDescent="0.4">
      <c r="B138" s="745" t="s">
        <v>398</v>
      </c>
      <c r="C138" s="883">
        <f>C114</f>
        <v>0</v>
      </c>
      <c r="E138" s="8"/>
      <c r="F138" s="12"/>
      <c r="G138" s="12"/>
      <c r="H138" s="12"/>
      <c r="I138" s="12"/>
      <c r="J138" s="12"/>
    </row>
    <row r="139" spans="1:94" s="9" customFormat="1" ht="13.5" thickBot="1" x14ac:dyDescent="0.35">
      <c r="B139" s="72"/>
      <c r="C139" s="487"/>
      <c r="D139" s="3"/>
      <c r="E139" s="8"/>
      <c r="F139" s="12"/>
      <c r="G139" s="12"/>
      <c r="H139" s="12"/>
      <c r="I139" s="12"/>
      <c r="J139" s="12"/>
      <c r="K139" s="36"/>
      <c r="L139" s="36"/>
      <c r="M139" s="37"/>
      <c r="N139" s="37"/>
      <c r="O139" s="22"/>
      <c r="Q139" s="36"/>
    </row>
    <row r="140" spans="1:94" ht="15.5" thickBot="1" x14ac:dyDescent="0.45">
      <c r="B140" s="59" t="s">
        <v>97</v>
      </c>
      <c r="C140" s="285" t="s">
        <v>399</v>
      </c>
      <c r="D140" s="61" t="s">
        <v>400</v>
      </c>
      <c r="E140" s="62" t="s">
        <v>401</v>
      </c>
      <c r="F140" s="63" t="s">
        <v>402</v>
      </c>
      <c r="G140" s="62" t="s">
        <v>403</v>
      </c>
      <c r="H140" s="63" t="s">
        <v>404</v>
      </c>
      <c r="I140" s="64" t="s">
        <v>405</v>
      </c>
      <c r="J140" s="65" t="s">
        <v>406</v>
      </c>
    </row>
    <row r="141" spans="1:94" x14ac:dyDescent="0.25">
      <c r="B141" s="29" t="str">
        <f>'III. Datos Entrada-BE'!$B$31</f>
        <v>Enero / January</v>
      </c>
      <c r="C141" s="483">
        <f>'III. Datos Entrada-BE'!$E$31</f>
        <v>31</v>
      </c>
      <c r="D141" s="50">
        <f>MIN(0.95, MAX(0.104,EXP(15175*(('III. Datos Entrada-BE'!C31+273)-303.16)/(1.987*('III. Datos Entrada-BE'!C31+273)*303.16))))</f>
        <v>0.104</v>
      </c>
      <c r="E141" s="51">
        <f t="shared" ref="E141:E152" si="15">$C$138</f>
        <v>0</v>
      </c>
      <c r="F141" s="50">
        <f>(E141*'III. Datos Entrada-BE'!E78*'III. Datos Entrada-BE'!$E$170*C141*0.8)+G141</f>
        <v>0</v>
      </c>
      <c r="G141" s="32">
        <v>0</v>
      </c>
      <c r="H141" s="979">
        <f>F141*D141</f>
        <v>0</v>
      </c>
      <c r="I141" s="971">
        <f>IF('III. Datos Entrada-BE'!D31=0,0,H141*'III. Datos Entrada-BE'!$C$117*0.717*0.001)*('III. Datos Entrada-BE'!G31/'III. Datos Entrada-BE'!E31)</f>
        <v>0</v>
      </c>
      <c r="J141" s="943">
        <f t="shared" ref="J141:J152" si="16">I141*PCG</f>
        <v>0</v>
      </c>
      <c r="K141" s="45"/>
      <c r="L141" s="45"/>
      <c r="O141" s="10"/>
      <c r="P141" s="18"/>
    </row>
    <row r="142" spans="1:94" ht="13" x14ac:dyDescent="0.3">
      <c r="B142" s="959" t="str">
        <f>'III. Datos Entrada-BE'!$B$32</f>
        <v>Febrero / February</v>
      </c>
      <c r="C142" s="960">
        <f>'III. Datos Entrada-BE'!$E$32</f>
        <v>28</v>
      </c>
      <c r="D142" s="961">
        <f>MIN(0.95, MAX(0.104,EXP(15175*(('III. Datos Entrada-BE'!C32+273)-303.16)/(1.987*('III. Datos Entrada-BE'!C32+273)*303.16))))</f>
        <v>0.104</v>
      </c>
      <c r="E142" s="962">
        <f t="shared" si="15"/>
        <v>0</v>
      </c>
      <c r="F142" s="961">
        <f>(E142*'III. Datos Entrada-BE'!E79*'III. Datos Entrada-BE'!$E$170*C142*0.8)+G142</f>
        <v>0</v>
      </c>
      <c r="G142" s="963">
        <f>IF('III. Datos Entrada-BE'!$E$147=B141,0,IF('III. Datos Entrada-BE'!$F$147=B141,0,IF('III. Datos Entrada-BE'!$G$147=B141,0,IF('III. Datos Entrada-BE'!$C$147="Sí",0,(F141-H141)))))</f>
        <v>0</v>
      </c>
      <c r="H142" s="961">
        <f t="shared" ref="H142:H152" si="17">F142*D142</f>
        <v>0</v>
      </c>
      <c r="I142" s="975">
        <f>IF('III. Datos Entrada-BE'!D32=0,0,H142*'III. Datos Entrada-BE'!$C$117*0.717*0.001)*('III. Datos Entrada-BE'!G32/'III. Datos Entrada-BE'!E32)</f>
        <v>0</v>
      </c>
      <c r="J142" s="964">
        <f t="shared" si="16"/>
        <v>0</v>
      </c>
      <c r="N142" s="9"/>
      <c r="O142" s="10"/>
    </row>
    <row r="143" spans="1:94" x14ac:dyDescent="0.25">
      <c r="B143" s="959" t="str">
        <f>'III. Datos Entrada-BE'!$B$33</f>
        <v>Marzo / March</v>
      </c>
      <c r="C143" s="960">
        <f>'III. Datos Entrada-BE'!$E$33</f>
        <v>31</v>
      </c>
      <c r="D143" s="961">
        <f>MIN(0.95, MAX(0.104,EXP(15175*(('III. Datos Entrada-BE'!C33+273)-303.16)/(1.987*('III. Datos Entrada-BE'!C33+273)*303.16))))</f>
        <v>0.104</v>
      </c>
      <c r="E143" s="962">
        <f t="shared" si="15"/>
        <v>0</v>
      </c>
      <c r="F143" s="961">
        <f>(E143*'III. Datos Entrada-BE'!E80*'III. Datos Entrada-BE'!$E$170*C143*0.8)+G143</f>
        <v>0</v>
      </c>
      <c r="G143" s="963">
        <f>IF('III. Datos Entrada-BE'!$E$147=B142,0,IF('III. Datos Entrada-BE'!$F$147=B142,0,IF('III. Datos Entrada-BE'!$G$147=B142,0,IF('III. Datos Entrada-BE'!$C$147="Sí",0,(F142-H142)))))</f>
        <v>0</v>
      </c>
      <c r="H143" s="961">
        <f t="shared" si="17"/>
        <v>0</v>
      </c>
      <c r="I143" s="975">
        <f>IF('III. Datos Entrada-BE'!D33=0,0,H143*'III. Datos Entrada-BE'!$C$117*0.717*0.001)*('III. Datos Entrada-BE'!G33/'III. Datos Entrada-BE'!E33)</f>
        <v>0</v>
      </c>
      <c r="J143" s="964">
        <f t="shared" si="16"/>
        <v>0</v>
      </c>
    </row>
    <row r="144" spans="1:94" x14ac:dyDescent="0.25">
      <c r="B144" s="959" t="str">
        <f>'III. Datos Entrada-BE'!$B$34</f>
        <v>Abril / April</v>
      </c>
      <c r="C144" s="960">
        <f>'III. Datos Entrada-BE'!$E$34</f>
        <v>30</v>
      </c>
      <c r="D144" s="961">
        <f>MIN(0.95, MAX(0.104,EXP(15175*(('III. Datos Entrada-BE'!C34+273)-303.16)/(1.987*('III. Datos Entrada-BE'!C34+273)*303.16))))</f>
        <v>0.104</v>
      </c>
      <c r="E144" s="962">
        <f t="shared" si="15"/>
        <v>0</v>
      </c>
      <c r="F144" s="961">
        <f>(E144*'III. Datos Entrada-BE'!E81*'III. Datos Entrada-BE'!$E$170*C144*0.8)+G144</f>
        <v>0</v>
      </c>
      <c r="G144" s="963">
        <f>IF('III. Datos Entrada-BE'!$E$147=B143,0,IF('III. Datos Entrada-BE'!$F$147=B143,0,IF('III. Datos Entrada-BE'!$G$147=B143,0,IF('III. Datos Entrada-BE'!$C$147="Sí",0,(F143-H143)))))</f>
        <v>0</v>
      </c>
      <c r="H144" s="961">
        <f t="shared" si="17"/>
        <v>0</v>
      </c>
      <c r="I144" s="975">
        <f>IF('III. Datos Entrada-BE'!D34=0,0,H144*'III. Datos Entrada-BE'!$C$117*0.717*0.001)*('III. Datos Entrada-BE'!G34/'III. Datos Entrada-BE'!E34)</f>
        <v>0</v>
      </c>
      <c r="J144" s="964">
        <f t="shared" si="16"/>
        <v>0</v>
      </c>
    </row>
    <row r="145" spans="1:94" x14ac:dyDescent="0.25">
      <c r="B145" s="959" t="str">
        <f>'III. Datos Entrada-BE'!$B$35</f>
        <v>Mayo / May</v>
      </c>
      <c r="C145" s="960">
        <f>'III. Datos Entrada-BE'!$E$35</f>
        <v>31</v>
      </c>
      <c r="D145" s="961">
        <f>MIN(0.95, MAX(0.104,EXP(15175*(('III. Datos Entrada-BE'!C35+273)-303.16)/(1.987*('III. Datos Entrada-BE'!C35+273)*303.16))))</f>
        <v>0.104</v>
      </c>
      <c r="E145" s="962">
        <f t="shared" si="15"/>
        <v>0</v>
      </c>
      <c r="F145" s="961">
        <f>(E145*'III. Datos Entrada-BE'!E82*'III. Datos Entrada-BE'!$E$170*C145*0.8)+G145</f>
        <v>0</v>
      </c>
      <c r="G145" s="963">
        <f>IF('III. Datos Entrada-BE'!$E$147=B144,0,IF('III. Datos Entrada-BE'!$F$147=B144,0,IF('III. Datos Entrada-BE'!$G$147=B144,0,IF('III. Datos Entrada-BE'!$C$147="Sí",0,(F144-H144)))))</f>
        <v>0</v>
      </c>
      <c r="H145" s="961">
        <f t="shared" si="17"/>
        <v>0</v>
      </c>
      <c r="I145" s="975">
        <f>IF('III. Datos Entrada-BE'!D35=0,0,H145*'III. Datos Entrada-BE'!$C$117*0.717*0.001)*('III. Datos Entrada-BE'!G35/'III. Datos Entrada-BE'!E35)</f>
        <v>0</v>
      </c>
      <c r="J145" s="964">
        <f t="shared" si="16"/>
        <v>0</v>
      </c>
    </row>
    <row r="146" spans="1:94" x14ac:dyDescent="0.25">
      <c r="B146" s="959" t="str">
        <f>'III. Datos Entrada-BE'!$B$36</f>
        <v>Junio / June</v>
      </c>
      <c r="C146" s="960">
        <f>'III. Datos Entrada-BE'!$E$36</f>
        <v>30</v>
      </c>
      <c r="D146" s="961">
        <f>MIN(0.95, MAX(0.104,EXP(15175*(('III. Datos Entrada-BE'!C36+273)-303.16)/(1.987*('III. Datos Entrada-BE'!C36+273)*303.16))))</f>
        <v>0.104</v>
      </c>
      <c r="E146" s="962">
        <f t="shared" si="15"/>
        <v>0</v>
      </c>
      <c r="F146" s="961">
        <f>(E146*'III. Datos Entrada-BE'!E83*'III. Datos Entrada-BE'!$E$170*C146*0.8)+G146</f>
        <v>0</v>
      </c>
      <c r="G146" s="963">
        <f>IF('III. Datos Entrada-BE'!$E$147=B145,0,IF('III. Datos Entrada-BE'!$F$147=B145,0,IF('III. Datos Entrada-BE'!$G$147=B145,0,IF('III. Datos Entrada-BE'!$C$147="Sí",0,(F145-H145)))))</f>
        <v>0</v>
      </c>
      <c r="H146" s="961">
        <f t="shared" si="17"/>
        <v>0</v>
      </c>
      <c r="I146" s="975">
        <f>IF('III. Datos Entrada-BE'!D36=0,0,H146*'III. Datos Entrada-BE'!$C$117*0.717*0.001)*('III. Datos Entrada-BE'!G36/'III. Datos Entrada-BE'!E36)</f>
        <v>0</v>
      </c>
      <c r="J146" s="964">
        <f t="shared" si="16"/>
        <v>0</v>
      </c>
    </row>
    <row r="147" spans="1:94" x14ac:dyDescent="0.25">
      <c r="B147" s="959" t="str">
        <f>'III. Datos Entrada-BE'!$B$37</f>
        <v>Julio / July</v>
      </c>
      <c r="C147" s="960">
        <f>'III. Datos Entrada-BE'!$E$37</f>
        <v>31</v>
      </c>
      <c r="D147" s="961">
        <f>MIN(0.95, MAX(0.104,EXP(15175*(('III. Datos Entrada-BE'!C37+273)-303.16)/(1.987*('III. Datos Entrada-BE'!C37+273)*303.16))))</f>
        <v>0.104</v>
      </c>
      <c r="E147" s="962">
        <f t="shared" si="15"/>
        <v>0</v>
      </c>
      <c r="F147" s="961">
        <f>(E147*'III. Datos Entrada-BE'!E84*'III. Datos Entrada-BE'!$E$170*C147*0.8)+G147</f>
        <v>0</v>
      </c>
      <c r="G147" s="963">
        <f>IF('III. Datos Entrada-BE'!$E$147=B146,0,IF('III. Datos Entrada-BE'!$F$147=B146,0,IF('III. Datos Entrada-BE'!$G$147=B146,0,IF('III. Datos Entrada-BE'!$C$147="Sí",0,(F146-H146)))))</f>
        <v>0</v>
      </c>
      <c r="H147" s="961">
        <f t="shared" si="17"/>
        <v>0</v>
      </c>
      <c r="I147" s="975">
        <f>IF('III. Datos Entrada-BE'!D37=0,0,H147*'III. Datos Entrada-BE'!$C$117*0.717*0.001)*('III. Datos Entrada-BE'!G37/'III. Datos Entrada-BE'!E37)</f>
        <v>0</v>
      </c>
      <c r="J147" s="964">
        <f t="shared" si="16"/>
        <v>0</v>
      </c>
    </row>
    <row r="148" spans="1:94" x14ac:dyDescent="0.25">
      <c r="B148" s="959" t="str">
        <f>'III. Datos Entrada-BE'!$B$38</f>
        <v>Agosto / August</v>
      </c>
      <c r="C148" s="960">
        <f>'III. Datos Entrada-BE'!$E$38</f>
        <v>31</v>
      </c>
      <c r="D148" s="961">
        <f>MIN(0.95, MAX(0.104,EXP(15175*(('III. Datos Entrada-BE'!C38+273)-303.16)/(1.987*('III. Datos Entrada-BE'!C38+273)*303.16))))</f>
        <v>0.104</v>
      </c>
      <c r="E148" s="962">
        <f t="shared" si="15"/>
        <v>0</v>
      </c>
      <c r="F148" s="961">
        <f>(E148*'III. Datos Entrada-BE'!E85*'III. Datos Entrada-BE'!$E$170*C148*0.8)+G148</f>
        <v>0</v>
      </c>
      <c r="G148" s="963">
        <f>IF('III. Datos Entrada-BE'!$E$147=B147,0,IF('III. Datos Entrada-BE'!$F$147=B147,0,IF('III. Datos Entrada-BE'!$G$147=B147,0,IF('III. Datos Entrada-BE'!$C$147="Sí",0,(F147-H147)))))</f>
        <v>0</v>
      </c>
      <c r="H148" s="961">
        <f t="shared" si="17"/>
        <v>0</v>
      </c>
      <c r="I148" s="975">
        <f>IF('III. Datos Entrada-BE'!D38=0,0,H148*'III. Datos Entrada-BE'!$C$117*0.717*0.001)*('III. Datos Entrada-BE'!G38/'III. Datos Entrada-BE'!E38)</f>
        <v>0</v>
      </c>
      <c r="J148" s="964">
        <f t="shared" si="16"/>
        <v>0</v>
      </c>
    </row>
    <row r="149" spans="1:94" x14ac:dyDescent="0.25">
      <c r="B149" s="959" t="str">
        <f>'III. Datos Entrada-BE'!$B$39</f>
        <v>Septiembre / September</v>
      </c>
      <c r="C149" s="960">
        <f>'III. Datos Entrada-BE'!$E$39</f>
        <v>30</v>
      </c>
      <c r="D149" s="961">
        <f>MIN(0.95, MAX(0.104,EXP(15175*(('III. Datos Entrada-BE'!C39+273)-303.16)/(1.987*('III. Datos Entrada-BE'!C39+273)*303.16))))</f>
        <v>0.104</v>
      </c>
      <c r="E149" s="962">
        <f t="shared" si="15"/>
        <v>0</v>
      </c>
      <c r="F149" s="961">
        <f>(E149*'III. Datos Entrada-BE'!E86*'III. Datos Entrada-BE'!$E$170*C149*0.8)+G149</f>
        <v>0</v>
      </c>
      <c r="G149" s="963">
        <f>IF('III. Datos Entrada-BE'!$E$147=B148,0,IF('III. Datos Entrada-BE'!$F$147=B148,0,IF('III. Datos Entrada-BE'!$G$147=B148,0,IF('III. Datos Entrada-BE'!$C$147="Sí",0,(F148-H148)))))</f>
        <v>0</v>
      </c>
      <c r="H149" s="961">
        <f t="shared" si="17"/>
        <v>0</v>
      </c>
      <c r="I149" s="975">
        <f>IF('III. Datos Entrada-BE'!D39=0,0,H149*'III. Datos Entrada-BE'!$C$117*0.717*0.001)*('III. Datos Entrada-BE'!G39/'III. Datos Entrada-BE'!E39)</f>
        <v>0</v>
      </c>
      <c r="J149" s="964">
        <f t="shared" si="16"/>
        <v>0</v>
      </c>
    </row>
    <row r="150" spans="1:94" x14ac:dyDescent="0.25">
      <c r="B150" s="959" t="str">
        <f>'III. Datos Entrada-BE'!$B$40</f>
        <v>Octubre / October</v>
      </c>
      <c r="C150" s="960">
        <f>'III. Datos Entrada-BE'!$E$40</f>
        <v>31</v>
      </c>
      <c r="D150" s="961">
        <f>MIN(0.95, MAX(0.104,EXP(15175*(('III. Datos Entrada-BE'!C40+273)-303.16)/(1.987*('III. Datos Entrada-BE'!C40+273)*303.16))))</f>
        <v>0.104</v>
      </c>
      <c r="E150" s="962">
        <f t="shared" si="15"/>
        <v>0</v>
      </c>
      <c r="F150" s="961">
        <f>(E150*'III. Datos Entrada-BE'!E87*'III. Datos Entrada-BE'!$E$170*C150*0.8)+G150</f>
        <v>0</v>
      </c>
      <c r="G150" s="963">
        <f>IF('III. Datos Entrada-BE'!$E$147=B149,0,IF('III. Datos Entrada-BE'!$F$147=B149,0,IF('III. Datos Entrada-BE'!$G$147=B149,0,IF('III. Datos Entrada-BE'!$C$147="Sí",0,(F149-H149)))))</f>
        <v>0</v>
      </c>
      <c r="H150" s="961">
        <f t="shared" si="17"/>
        <v>0</v>
      </c>
      <c r="I150" s="975">
        <f>IF('III. Datos Entrada-BE'!D40=0,0,H150*'III. Datos Entrada-BE'!$C$117*0.717*0.001)*('III. Datos Entrada-BE'!G40/'III. Datos Entrada-BE'!E40)</f>
        <v>0</v>
      </c>
      <c r="J150" s="964">
        <f t="shared" si="16"/>
        <v>0</v>
      </c>
    </row>
    <row r="151" spans="1:94" x14ac:dyDescent="0.25">
      <c r="B151" s="959" t="str">
        <f>'III. Datos Entrada-BE'!$B$41</f>
        <v>Noviembre / November</v>
      </c>
      <c r="C151" s="960">
        <f>'III. Datos Entrada-BE'!$E$41</f>
        <v>30</v>
      </c>
      <c r="D151" s="961">
        <f>MIN(0.95, MAX(0.104,EXP(15175*(('III. Datos Entrada-BE'!C41+273)-303.16)/(1.987*('III. Datos Entrada-BE'!C41+273)*303.16))))</f>
        <v>0.104</v>
      </c>
      <c r="E151" s="962">
        <f t="shared" si="15"/>
        <v>0</v>
      </c>
      <c r="F151" s="961">
        <f>(E151*'III. Datos Entrada-BE'!E88*'III. Datos Entrada-BE'!$E$170*C151*0.8)+G151</f>
        <v>0</v>
      </c>
      <c r="G151" s="963">
        <f>IF('III. Datos Entrada-BE'!$E$147=B150,0,IF('III. Datos Entrada-BE'!$F$147=B150,0,IF('III. Datos Entrada-BE'!$G$147=B150,0,IF('III. Datos Entrada-BE'!$C$147="Sí",0,(F150-H150)))))</f>
        <v>0</v>
      </c>
      <c r="H151" s="961">
        <f t="shared" si="17"/>
        <v>0</v>
      </c>
      <c r="I151" s="975">
        <f>IF('III. Datos Entrada-BE'!D41=0,0,H151*'III. Datos Entrada-BE'!$C$117*0.717*0.001)*('III. Datos Entrada-BE'!G41/'III. Datos Entrada-BE'!E41)</f>
        <v>0</v>
      </c>
      <c r="J151" s="964">
        <f t="shared" si="16"/>
        <v>0</v>
      </c>
    </row>
    <row r="152" spans="1:94" ht="13" thickBot="1" x14ac:dyDescent="0.3">
      <c r="B152" s="965" t="str">
        <f>'III. Datos Entrada-BE'!$B$42</f>
        <v>Diciembre / December</v>
      </c>
      <c r="C152" s="966">
        <f>'III. Datos Entrada-BE'!$E$42</f>
        <v>31</v>
      </c>
      <c r="D152" s="967">
        <f>MIN(0.95, MAX(0.104,EXP(15175*(('III. Datos Entrada-BE'!C42+273)-303.16)/(1.987*('III. Datos Entrada-BE'!C42+273)*303.16))))</f>
        <v>0.104</v>
      </c>
      <c r="E152" s="968">
        <f t="shared" si="15"/>
        <v>0</v>
      </c>
      <c r="F152" s="967">
        <f>(E152*'III. Datos Entrada-BE'!E89*'III. Datos Entrada-BE'!$E$170*C152*0.8)+G152</f>
        <v>0</v>
      </c>
      <c r="G152" s="969">
        <f>IF('III. Datos Entrada-BE'!$E$147=B151,0,IF('III. Datos Entrada-BE'!$F$147=B151,0,IF('III. Datos Entrada-BE'!$G$147=B151,0,IF('III. Datos Entrada-BE'!$C$147="Sí",0,(F151-H151)))))</f>
        <v>0</v>
      </c>
      <c r="H152" s="967">
        <f t="shared" si="17"/>
        <v>0</v>
      </c>
      <c r="I152" s="972">
        <f>IF('III. Datos Entrada-BE'!D42=0,0,H152*'III. Datos Entrada-BE'!$C$117*0.717*0.001)*('III. Datos Entrada-BE'!G42/'III. Datos Entrada-BE'!E42)</f>
        <v>0</v>
      </c>
      <c r="J152" s="970">
        <f t="shared" si="16"/>
        <v>0</v>
      </c>
    </row>
    <row r="153" spans="1:94" s="9" customFormat="1" ht="13.5" thickBot="1" x14ac:dyDescent="0.35">
      <c r="B153" s="27" t="s">
        <v>411</v>
      </c>
      <c r="C153" s="973"/>
      <c r="D153" s="39"/>
      <c r="E153" s="39"/>
      <c r="F153" s="40"/>
      <c r="G153" s="974"/>
      <c r="H153" s="243">
        <f>SUM(H141:H152)</f>
        <v>0</v>
      </c>
      <c r="I153" s="54">
        <f>SUM(I141:I152)</f>
        <v>0</v>
      </c>
      <c r="J153" s="55">
        <f>SUM(J141:J152)</f>
        <v>0</v>
      </c>
      <c r="K153" s="36"/>
      <c r="L153" s="36"/>
      <c r="M153" s="37"/>
    </row>
    <row r="154" spans="1:94" s="9" customFormat="1" ht="13.5" thickBot="1" x14ac:dyDescent="0.35">
      <c r="C154" s="73"/>
      <c r="D154" s="12"/>
      <c r="E154" s="12"/>
      <c r="F154" s="8"/>
      <c r="G154" s="8"/>
      <c r="H154" s="8"/>
      <c r="I154" s="8"/>
      <c r="J154" s="8"/>
      <c r="K154" s="36"/>
      <c r="L154" s="36"/>
      <c r="M154" s="37"/>
    </row>
    <row r="155" spans="1:94" s="71" customFormat="1" ht="13.5" thickBot="1" x14ac:dyDescent="0.35">
      <c r="A155" s="9"/>
      <c r="B155" s="41" t="s">
        <v>408</v>
      </c>
      <c r="C155" s="284"/>
      <c r="D155" s="43"/>
      <c r="E155" s="43"/>
      <c r="F155" s="43"/>
      <c r="G155" s="569">
        <f>IF('III. Datos Entrada-BE'!C$147="Sí",0,IF('III. Datos Entrada-BE'!E$147=B152,0,IF('III. Datos Entrada-BE'!F$147='V. BE CH4-AS'!B152,0,IF('III. Datos Entrada-BE'!G$147='V. BE CH4-AS'!B152,0,F152-H152))))</f>
        <v>0</v>
      </c>
      <c r="H155" s="8"/>
      <c r="I155" s="8"/>
      <c r="J155" s="8"/>
      <c r="K155" s="36"/>
      <c r="L155" s="36"/>
      <c r="M155" s="37"/>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row>
    <row r="156" spans="1:94" s="9" customFormat="1" ht="63" thickBot="1" x14ac:dyDescent="0.35">
      <c r="B156" s="2"/>
      <c r="C156" s="20"/>
      <c r="D156" s="3"/>
      <c r="E156" s="3"/>
      <c r="F156" s="3"/>
      <c r="G156" s="46" t="s">
        <v>409</v>
      </c>
      <c r="H156" s="8"/>
      <c r="I156" s="8"/>
      <c r="J156" s="8"/>
      <c r="K156" s="36"/>
      <c r="L156" s="36"/>
      <c r="M156" s="37"/>
    </row>
    <row r="158" spans="1:94" ht="13.5" thickBot="1" x14ac:dyDescent="0.35">
      <c r="B158" s="22"/>
      <c r="C158" s="26"/>
      <c r="H158" s="12"/>
      <c r="I158" s="12"/>
      <c r="J158" s="12"/>
      <c r="K158" s="22"/>
      <c r="L158" s="22"/>
      <c r="M158" s="22"/>
      <c r="O158" s="22"/>
      <c r="P158" s="20"/>
      <c r="Q158" s="20"/>
      <c r="R158" s="20"/>
    </row>
    <row r="159" spans="1:94" s="49" customFormat="1" ht="13" x14ac:dyDescent="0.3">
      <c r="A159" s="2"/>
      <c r="B159" s="9"/>
      <c r="C159" s="26"/>
      <c r="D159" s="3"/>
      <c r="E159" s="1034" t="s">
        <v>413</v>
      </c>
      <c r="F159" s="1052"/>
      <c r="G159" s="1052"/>
      <c r="H159" s="1052"/>
      <c r="I159" s="1052"/>
      <c r="J159" s="1053"/>
      <c r="K159" s="22"/>
      <c r="L159" s="22"/>
      <c r="M159" s="22"/>
      <c r="N159" s="2"/>
      <c r="O159" s="22"/>
      <c r="P159" s="20"/>
      <c r="Q159" s="20"/>
      <c r="R159" s="20"/>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row>
    <row r="160" spans="1:94" s="49" customFormat="1" ht="13.5" thickBot="1" x14ac:dyDescent="0.35">
      <c r="A160" s="2"/>
      <c r="B160" s="22"/>
      <c r="C160" s="73"/>
      <c r="D160" s="3"/>
      <c r="E160" s="1054"/>
      <c r="F160" s="1055"/>
      <c r="G160" s="1055"/>
      <c r="H160" s="1055"/>
      <c r="I160" s="1055"/>
      <c r="J160" s="1056"/>
      <c r="K160" s="22"/>
      <c r="L160" s="22"/>
      <c r="M160" s="22"/>
      <c r="N160" s="2"/>
      <c r="O160" s="22"/>
      <c r="P160" s="20"/>
      <c r="Q160" s="20"/>
      <c r="R160" s="20"/>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row>
    <row r="161" spans="2:17" ht="13.5" thickBot="1" x14ac:dyDescent="0.35">
      <c r="B161" s="23">
        <f>'III. Datos Entrada-BE'!C55</f>
        <v>0</v>
      </c>
      <c r="C161" s="24">
        <f>'III. Datos Entrada-BE'!B129</f>
        <v>0</v>
      </c>
      <c r="D161" s="25"/>
      <c r="E161" s="1057"/>
      <c r="F161" s="1058"/>
      <c r="G161" s="1058"/>
      <c r="H161" s="1058"/>
      <c r="I161" s="1058"/>
      <c r="J161" s="1059"/>
      <c r="K161" s="20"/>
      <c r="L161" s="20"/>
      <c r="M161" s="20"/>
    </row>
    <row r="162" spans="2:17" ht="15" x14ac:dyDescent="0.4">
      <c r="B162" s="745" t="s">
        <v>398</v>
      </c>
      <c r="C162" s="883">
        <f>'III. Datos Entrada-BE'!D104</f>
        <v>0</v>
      </c>
      <c r="E162" s="8"/>
      <c r="F162" s="12"/>
      <c r="G162" s="12"/>
      <c r="H162" s="12"/>
      <c r="I162" s="12"/>
      <c r="J162" s="12"/>
      <c r="K162" s="45"/>
      <c r="L162" s="45"/>
    </row>
    <row r="163" spans="2:17" ht="13.5" thickBot="1" x14ac:dyDescent="0.35">
      <c r="B163" s="72"/>
      <c r="C163" s="487"/>
      <c r="E163" s="8"/>
      <c r="F163" s="12"/>
      <c r="G163" s="12"/>
      <c r="H163" s="12"/>
      <c r="I163" s="12"/>
      <c r="J163" s="12"/>
    </row>
    <row r="164" spans="2:17" ht="15.5" thickBot="1" x14ac:dyDescent="0.45">
      <c r="B164" s="59" t="s">
        <v>97</v>
      </c>
      <c r="C164" s="285" t="s">
        <v>399</v>
      </c>
      <c r="D164" s="61" t="s">
        <v>400</v>
      </c>
      <c r="E164" s="62" t="s">
        <v>401</v>
      </c>
      <c r="F164" s="63" t="s">
        <v>402</v>
      </c>
      <c r="G164" s="62" t="s">
        <v>403</v>
      </c>
      <c r="H164" s="63" t="s">
        <v>404</v>
      </c>
      <c r="I164" s="64" t="s">
        <v>405</v>
      </c>
      <c r="J164" s="957" t="s">
        <v>406</v>
      </c>
    </row>
    <row r="165" spans="2:17" x14ac:dyDescent="0.25">
      <c r="B165" s="29" t="str">
        <f>'III. Datos Entrada-BE'!$B$31</f>
        <v>Enero / January</v>
      </c>
      <c r="C165" s="483">
        <f>'III. Datos Entrada-BE'!$E$31</f>
        <v>31</v>
      </c>
      <c r="D165" s="50">
        <f>MIN(0.95, MAX(0.104,EXP(15175*(('III. Datos Entrada-BE'!C31+273)-303.16)/(1.987*('III. Datos Entrada-BE'!C31+273)*303.16))))</f>
        <v>0.104</v>
      </c>
      <c r="E165" s="51">
        <f t="shared" ref="E165:E176" si="18">$C$162</f>
        <v>0</v>
      </c>
      <c r="F165" s="50">
        <f>(E165*'III. Datos Entrada-BE'!F78*'III. Datos Entrada-BE'!$F$169*C165*0.8)+G165</f>
        <v>0</v>
      </c>
      <c r="G165" s="32">
        <v>0</v>
      </c>
      <c r="H165" s="979">
        <f>F165*D165</f>
        <v>0</v>
      </c>
      <c r="I165" s="50">
        <f>IF('III. Datos Entrada-BE'!D31=0,0,H165*'III. Datos Entrada-BE'!$C$118*0.717*0.001)*('III. Datos Entrada-BE'!G31/'III. Datos Entrada-BE'!E31)</f>
        <v>0</v>
      </c>
      <c r="J165" s="958">
        <f t="shared" ref="J165:J176" si="19">I165*PCG</f>
        <v>0</v>
      </c>
    </row>
    <row r="166" spans="2:17" x14ac:dyDescent="0.25">
      <c r="B166" s="959" t="str">
        <f>'III. Datos Entrada-BE'!$B$32</f>
        <v>Febrero / February</v>
      </c>
      <c r="C166" s="960">
        <f>'III. Datos Entrada-BE'!$E$32</f>
        <v>28</v>
      </c>
      <c r="D166" s="961">
        <f>MIN(0.95, MAX(0.104,EXP(15175*(('III. Datos Entrada-BE'!C32+273)-303.16)/(1.987*('III. Datos Entrada-BE'!C32+273)*303.16))))</f>
        <v>0.104</v>
      </c>
      <c r="E166" s="962">
        <f t="shared" si="18"/>
        <v>0</v>
      </c>
      <c r="F166" s="961">
        <f>(E166*'III. Datos Entrada-BE'!F79*'III. Datos Entrada-BE'!$F$169*C166*0.8)+G166</f>
        <v>0</v>
      </c>
      <c r="G166" s="963">
        <f>IF('III. Datos Entrada-BE'!$E$146=B165,0,IF('III. Datos Entrada-BE'!$F$146=B165,0,IF('III. Datos Entrada-BE'!$G$146=B165,0,IF('III. Datos Entrada-BE'!$C$146="Sí",0,(F165-H165)))))</f>
        <v>0</v>
      </c>
      <c r="H166" s="961">
        <f t="shared" ref="H166:H176" si="20">F166*D166</f>
        <v>0</v>
      </c>
      <c r="I166" s="961">
        <f>IF('III. Datos Entrada-BE'!D32=0,0,H166*'III. Datos Entrada-BE'!$C$118*0.717*0.001)*('III. Datos Entrada-BE'!G32/'III. Datos Entrada-BE'!E32)</f>
        <v>0</v>
      </c>
      <c r="J166" s="964">
        <f t="shared" si="19"/>
        <v>0</v>
      </c>
    </row>
    <row r="167" spans="2:17" x14ac:dyDescent="0.25">
      <c r="B167" s="959" t="str">
        <f>'III. Datos Entrada-BE'!$B$33</f>
        <v>Marzo / March</v>
      </c>
      <c r="C167" s="960">
        <f>'III. Datos Entrada-BE'!$E$33</f>
        <v>31</v>
      </c>
      <c r="D167" s="961">
        <f>MIN(0.95, MAX(0.104,EXP(15175*(('III. Datos Entrada-BE'!C33+273)-303.16)/(1.987*('III. Datos Entrada-BE'!C33+273)*303.16))))</f>
        <v>0.104</v>
      </c>
      <c r="E167" s="962">
        <f t="shared" si="18"/>
        <v>0</v>
      </c>
      <c r="F167" s="961">
        <f>(E167*'III. Datos Entrada-BE'!F80*'III. Datos Entrada-BE'!$F$169*C167*0.8)+G167</f>
        <v>0</v>
      </c>
      <c r="G167" s="963">
        <f>IF('III. Datos Entrada-BE'!$E$146=B166,0,IF('III. Datos Entrada-BE'!$F$146=B166,0,IF('III. Datos Entrada-BE'!$G$146=B166,0,IF('III. Datos Entrada-BE'!$C$146="Sí",0,(F166-H166)))))</f>
        <v>0</v>
      </c>
      <c r="H167" s="961">
        <f t="shared" si="20"/>
        <v>0</v>
      </c>
      <c r="I167" s="961">
        <f>IF('III. Datos Entrada-BE'!D33=0,0,H167*'III. Datos Entrada-BE'!$C$118*0.717*0.001)*('III. Datos Entrada-BE'!G33/'III. Datos Entrada-BE'!E33)</f>
        <v>0</v>
      </c>
      <c r="J167" s="964">
        <f t="shared" si="19"/>
        <v>0</v>
      </c>
    </row>
    <row r="168" spans="2:17" x14ac:dyDescent="0.25">
      <c r="B168" s="959" t="str">
        <f>'III. Datos Entrada-BE'!$B$34</f>
        <v>Abril / April</v>
      </c>
      <c r="C168" s="960">
        <f>'III. Datos Entrada-BE'!$E$34</f>
        <v>30</v>
      </c>
      <c r="D168" s="961">
        <f>MIN(0.95, MAX(0.104,EXP(15175*(('III. Datos Entrada-BE'!C34+273)-303.16)/(1.987*('III. Datos Entrada-BE'!C34+273)*303.16))))</f>
        <v>0.104</v>
      </c>
      <c r="E168" s="962">
        <f t="shared" si="18"/>
        <v>0</v>
      </c>
      <c r="F168" s="961">
        <f>(E168*'III. Datos Entrada-BE'!F81*'III. Datos Entrada-BE'!$F$169*C168*0.8)+G168</f>
        <v>0</v>
      </c>
      <c r="G168" s="963">
        <f>IF('III. Datos Entrada-BE'!$E$146=B167,0,IF('III. Datos Entrada-BE'!$F$146=B167,0,IF('III. Datos Entrada-BE'!$G$146=B167,0,IF('III. Datos Entrada-BE'!$C$146="Sí",0,(F167-H167)))))</f>
        <v>0</v>
      </c>
      <c r="H168" s="961">
        <f t="shared" si="20"/>
        <v>0</v>
      </c>
      <c r="I168" s="961">
        <f>IF('III. Datos Entrada-BE'!D34=0,0,H168*'III. Datos Entrada-BE'!$C$118*0.717*0.001)*('III. Datos Entrada-BE'!G34/'III. Datos Entrada-BE'!E34)</f>
        <v>0</v>
      </c>
      <c r="J168" s="964">
        <f t="shared" si="19"/>
        <v>0</v>
      </c>
    </row>
    <row r="169" spans="2:17" x14ac:dyDescent="0.25">
      <c r="B169" s="959" t="str">
        <f>'III. Datos Entrada-BE'!$B$35</f>
        <v>Mayo / May</v>
      </c>
      <c r="C169" s="960">
        <f>'III. Datos Entrada-BE'!$E$35</f>
        <v>31</v>
      </c>
      <c r="D169" s="961">
        <f>MIN(0.95, MAX(0.104,EXP(15175*(('III. Datos Entrada-BE'!C35+273)-303.16)/(1.987*('III. Datos Entrada-BE'!C35+273)*303.16))))</f>
        <v>0.104</v>
      </c>
      <c r="E169" s="962">
        <f t="shared" si="18"/>
        <v>0</v>
      </c>
      <c r="F169" s="961">
        <f>(E169*'III. Datos Entrada-BE'!F82*'III. Datos Entrada-BE'!$F$169*C169*0.8)+G169</f>
        <v>0</v>
      </c>
      <c r="G169" s="963">
        <f>IF('III. Datos Entrada-BE'!$E$146=B168,0,IF('III. Datos Entrada-BE'!$F$146=B168,0,IF('III. Datos Entrada-BE'!$G$146=B168,0,IF('III. Datos Entrada-BE'!$C$146="Sí",0,(F168-H168)))))</f>
        <v>0</v>
      </c>
      <c r="H169" s="961">
        <f t="shared" si="20"/>
        <v>0</v>
      </c>
      <c r="I169" s="961">
        <f>IF('III. Datos Entrada-BE'!D35=0,0,H169*'III. Datos Entrada-BE'!$C$118*0.717*0.001)*('III. Datos Entrada-BE'!G35/'III. Datos Entrada-BE'!E35)</f>
        <v>0</v>
      </c>
      <c r="J169" s="964">
        <f t="shared" si="19"/>
        <v>0</v>
      </c>
    </row>
    <row r="170" spans="2:17" s="9" customFormat="1" ht="13" x14ac:dyDescent="0.3">
      <c r="B170" s="959" t="str">
        <f>'III. Datos Entrada-BE'!$B$36</f>
        <v>Junio / June</v>
      </c>
      <c r="C170" s="960">
        <f>'III. Datos Entrada-BE'!$E$36</f>
        <v>30</v>
      </c>
      <c r="D170" s="961">
        <f>MIN(0.95, MAX(0.104,EXP(15175*(('III. Datos Entrada-BE'!C36+273)-303.16)/(1.987*('III. Datos Entrada-BE'!C36+273)*303.16))))</f>
        <v>0.104</v>
      </c>
      <c r="E170" s="962">
        <f t="shared" si="18"/>
        <v>0</v>
      </c>
      <c r="F170" s="961">
        <f>(E170*'III. Datos Entrada-BE'!F83*'III. Datos Entrada-BE'!$F$169*C170*0.8)+G170</f>
        <v>0</v>
      </c>
      <c r="G170" s="963">
        <f>IF('III. Datos Entrada-BE'!$E$146=B169,0,IF('III. Datos Entrada-BE'!$F$146=B169,0,IF('III. Datos Entrada-BE'!$G$146=B169,0,IF('III. Datos Entrada-BE'!$C$146="Sí",0,(F169-H169)))))</f>
        <v>0</v>
      </c>
      <c r="H170" s="961">
        <f t="shared" si="20"/>
        <v>0</v>
      </c>
      <c r="I170" s="961">
        <f>IF('III. Datos Entrada-BE'!D36=0,0,H170*'III. Datos Entrada-BE'!$C$118*0.717*0.001)*('III. Datos Entrada-BE'!G36/'III. Datos Entrada-BE'!E36)</f>
        <v>0</v>
      </c>
      <c r="J170" s="964">
        <f t="shared" si="19"/>
        <v>0</v>
      </c>
      <c r="K170" s="36"/>
      <c r="L170" s="36"/>
      <c r="M170" s="37"/>
      <c r="N170" s="37"/>
      <c r="O170" s="22"/>
      <c r="Q170" s="36"/>
    </row>
    <row r="171" spans="2:17" x14ac:dyDescent="0.25">
      <c r="B171" s="959" t="str">
        <f>'III. Datos Entrada-BE'!$B$37</f>
        <v>Julio / July</v>
      </c>
      <c r="C171" s="960">
        <f>'III. Datos Entrada-BE'!$E$37</f>
        <v>31</v>
      </c>
      <c r="D171" s="961">
        <f>MIN(0.95, MAX(0.104,EXP(15175*(('III. Datos Entrada-BE'!C37+273)-303.16)/(1.987*('III. Datos Entrada-BE'!C37+273)*303.16))))</f>
        <v>0.104</v>
      </c>
      <c r="E171" s="962">
        <f t="shared" si="18"/>
        <v>0</v>
      </c>
      <c r="F171" s="961">
        <f>(E171*'III. Datos Entrada-BE'!F84*'III. Datos Entrada-BE'!$F$169*C171*0.8)+G171</f>
        <v>0</v>
      </c>
      <c r="G171" s="963">
        <f>IF('III. Datos Entrada-BE'!$E$146=B170,0,IF('III. Datos Entrada-BE'!$F$146=B170,0,IF('III. Datos Entrada-BE'!$G$146=B170,0,IF('III. Datos Entrada-BE'!$C$146="Sí",0,(F170-H170)))))</f>
        <v>0</v>
      </c>
      <c r="H171" s="961">
        <f t="shared" si="20"/>
        <v>0</v>
      </c>
      <c r="I171" s="961">
        <f>IF('III. Datos Entrada-BE'!D37=0,0,H171*'III. Datos Entrada-BE'!$C$118*0.717*0.001)*('III. Datos Entrada-BE'!G37/'III. Datos Entrada-BE'!E37)</f>
        <v>0</v>
      </c>
      <c r="J171" s="964">
        <f t="shared" si="19"/>
        <v>0</v>
      </c>
      <c r="K171" s="45"/>
      <c r="L171" s="45"/>
      <c r="M171" s="45"/>
      <c r="N171" s="44"/>
      <c r="O171" s="45"/>
      <c r="P171" s="44"/>
      <c r="Q171" s="44"/>
    </row>
    <row r="172" spans="2:17" ht="13" x14ac:dyDescent="0.3">
      <c r="B172" s="959" t="str">
        <f>'III. Datos Entrada-BE'!$B$38</f>
        <v>Agosto / August</v>
      </c>
      <c r="C172" s="960">
        <f>'III. Datos Entrada-BE'!$E$38</f>
        <v>31</v>
      </c>
      <c r="D172" s="961">
        <f>MIN(0.95, MAX(0.104,EXP(15175*(('III. Datos Entrada-BE'!C38+273)-303.16)/(1.987*('III. Datos Entrada-BE'!C38+273)*303.16))))</f>
        <v>0.104</v>
      </c>
      <c r="E172" s="962">
        <f t="shared" si="18"/>
        <v>0</v>
      </c>
      <c r="F172" s="961">
        <f>(E172*'III. Datos Entrada-BE'!F85*'III. Datos Entrada-BE'!$F$169*C172*0.8)+G172</f>
        <v>0</v>
      </c>
      <c r="G172" s="963">
        <f>IF('III. Datos Entrada-BE'!$E$146=B171,0,IF('III. Datos Entrada-BE'!$F$146=B171,0,IF('III. Datos Entrada-BE'!$G$146=B171,0,IF('III. Datos Entrada-BE'!$C$146="Sí",0,(F171-H171)))))</f>
        <v>0</v>
      </c>
      <c r="H172" s="961">
        <f t="shared" si="20"/>
        <v>0</v>
      </c>
      <c r="I172" s="961">
        <f>IF('III. Datos Entrada-BE'!D38=0,0,H172*'III. Datos Entrada-BE'!$C$118*0.717*0.001)*('III. Datos Entrada-BE'!G38/'III. Datos Entrada-BE'!E38)</f>
        <v>0</v>
      </c>
      <c r="J172" s="964">
        <f t="shared" si="19"/>
        <v>0</v>
      </c>
      <c r="K172" s="22"/>
      <c r="L172" s="22"/>
      <c r="M172" s="22"/>
      <c r="O172" s="10"/>
    </row>
    <row r="173" spans="2:17" ht="13" x14ac:dyDescent="0.3">
      <c r="B173" s="959" t="str">
        <f>'III. Datos Entrada-BE'!$B$39</f>
        <v>Septiembre / September</v>
      </c>
      <c r="C173" s="960">
        <f>'III. Datos Entrada-BE'!$E$39</f>
        <v>30</v>
      </c>
      <c r="D173" s="961">
        <f>MIN(0.95, MAX(0.104,EXP(15175*(('III. Datos Entrada-BE'!C39+273)-303.16)/(1.987*('III. Datos Entrada-BE'!C39+273)*303.16))))</f>
        <v>0.104</v>
      </c>
      <c r="E173" s="962">
        <f t="shared" si="18"/>
        <v>0</v>
      </c>
      <c r="F173" s="961">
        <f>(E173*'III. Datos Entrada-BE'!F86*'III. Datos Entrada-BE'!$F$169*C173*0.8)+G173</f>
        <v>0</v>
      </c>
      <c r="G173" s="963">
        <f>IF('III. Datos Entrada-BE'!$E$146=B172,0,IF('III. Datos Entrada-BE'!$F$146=B172,0,IF('III. Datos Entrada-BE'!$G$146=B172,0,IF('III. Datos Entrada-BE'!$C$146="Sí",0,(F172-H172)))))</f>
        <v>0</v>
      </c>
      <c r="H173" s="961">
        <f t="shared" si="20"/>
        <v>0</v>
      </c>
      <c r="I173" s="961">
        <f>IF('III. Datos Entrada-BE'!D39=0,0,H173*'III. Datos Entrada-BE'!$C$118*0.717*0.001)*('III. Datos Entrada-BE'!G39/'III. Datos Entrada-BE'!E39)</f>
        <v>0</v>
      </c>
      <c r="J173" s="964">
        <f t="shared" si="19"/>
        <v>0</v>
      </c>
      <c r="K173" s="22"/>
      <c r="L173" s="22"/>
      <c r="M173" s="22"/>
      <c r="O173" s="10"/>
    </row>
    <row r="174" spans="2:17" ht="13" x14ac:dyDescent="0.3">
      <c r="B174" s="959" t="str">
        <f>'III. Datos Entrada-BE'!$B$40</f>
        <v>Octubre / October</v>
      </c>
      <c r="C174" s="960">
        <f>'III. Datos Entrada-BE'!$E$40</f>
        <v>31</v>
      </c>
      <c r="D174" s="961">
        <f>MIN(0.95, MAX(0.104,EXP(15175*(('III. Datos Entrada-BE'!C40+273)-303.16)/(1.987*('III. Datos Entrada-BE'!C40+273)*303.16))))</f>
        <v>0.104</v>
      </c>
      <c r="E174" s="962">
        <f t="shared" si="18"/>
        <v>0</v>
      </c>
      <c r="F174" s="961">
        <f>(E174*'III. Datos Entrada-BE'!F87*'III. Datos Entrada-BE'!$F$169*C174*0.8)+G174</f>
        <v>0</v>
      </c>
      <c r="G174" s="963">
        <f>IF('III. Datos Entrada-BE'!$E$146=B173,0,IF('III. Datos Entrada-BE'!$F$146=B173,0,IF('III. Datos Entrada-BE'!$G$146=B173,0,IF('III. Datos Entrada-BE'!$C$146="Sí",0,(F173-H173)))))</f>
        <v>0</v>
      </c>
      <c r="H174" s="961">
        <f t="shared" si="20"/>
        <v>0</v>
      </c>
      <c r="I174" s="961">
        <f>IF('III. Datos Entrada-BE'!D40=0,0,H174*'III. Datos Entrada-BE'!$C$118*0.717*0.001)*('III. Datos Entrada-BE'!G40/'III. Datos Entrada-BE'!E40)</f>
        <v>0</v>
      </c>
      <c r="J174" s="964">
        <f t="shared" si="19"/>
        <v>0</v>
      </c>
      <c r="K174" s="22"/>
      <c r="L174" s="22"/>
      <c r="M174" s="22"/>
      <c r="O174" s="10"/>
    </row>
    <row r="175" spans="2:17" x14ac:dyDescent="0.25">
      <c r="B175" s="959" t="str">
        <f>'III. Datos Entrada-BE'!$B$41</f>
        <v>Noviembre / November</v>
      </c>
      <c r="C175" s="960">
        <f>'III. Datos Entrada-BE'!$E$41</f>
        <v>30</v>
      </c>
      <c r="D175" s="961">
        <f>MIN(0.95, MAX(0.104,EXP(15175*(('III. Datos Entrada-BE'!C41+273)-303.16)/(1.987*('III. Datos Entrada-BE'!C41+273)*303.16))))</f>
        <v>0.104</v>
      </c>
      <c r="E175" s="962">
        <f t="shared" si="18"/>
        <v>0</v>
      </c>
      <c r="F175" s="961">
        <f>(E175*'III. Datos Entrada-BE'!F88*'III. Datos Entrada-BE'!$F$169*C175*0.8)+G175</f>
        <v>0</v>
      </c>
      <c r="G175" s="963">
        <f>IF('III. Datos Entrada-BE'!$E$146=B174,0,IF('III. Datos Entrada-BE'!$F$146=B174,0,IF('III. Datos Entrada-BE'!$G$146=B174,0,IF('III. Datos Entrada-BE'!$C$146="Sí",0,(F174-H174)))))</f>
        <v>0</v>
      </c>
      <c r="H175" s="961">
        <f t="shared" si="20"/>
        <v>0</v>
      </c>
      <c r="I175" s="961">
        <f>IF('III. Datos Entrada-BE'!D41=0,0,H175*'III. Datos Entrada-BE'!$C$118*0.717*0.001)*('III. Datos Entrada-BE'!G41/'III. Datos Entrada-BE'!E41)</f>
        <v>0</v>
      </c>
      <c r="J175" s="964">
        <f t="shared" si="19"/>
        <v>0</v>
      </c>
      <c r="K175" s="20"/>
      <c r="L175" s="20"/>
      <c r="M175" s="20"/>
    </row>
    <row r="176" spans="2:17" ht="13" thickBot="1" x14ac:dyDescent="0.3">
      <c r="B176" s="965" t="str">
        <f>'III. Datos Entrada-BE'!$B$42</f>
        <v>Diciembre / December</v>
      </c>
      <c r="C176" s="966">
        <f>'III. Datos Entrada-BE'!$E$42</f>
        <v>31</v>
      </c>
      <c r="D176" s="967">
        <f>MIN(0.95, MAX(0.104,EXP(15175*(('III. Datos Entrada-BE'!C42+273)-303.16)/(1.987*('III. Datos Entrada-BE'!C42+273)*303.16))))</f>
        <v>0.104</v>
      </c>
      <c r="E176" s="968">
        <f t="shared" si="18"/>
        <v>0</v>
      </c>
      <c r="F176" s="967">
        <f>(E176*'III. Datos Entrada-BE'!F89*'III. Datos Entrada-BE'!$F$169*C176*0.8)+G176</f>
        <v>0</v>
      </c>
      <c r="G176" s="969">
        <f>IF('III. Datos Entrada-BE'!$E$146=B175,0,IF('III. Datos Entrada-BE'!$F$146=B175,0,IF('III. Datos Entrada-BE'!$G$146=B175,0,IF('III. Datos Entrada-BE'!$C$146="Sí",0,(F175-H175)))))</f>
        <v>0</v>
      </c>
      <c r="H176" s="967">
        <f t="shared" si="20"/>
        <v>0</v>
      </c>
      <c r="I176" s="967">
        <f>IF('III. Datos Entrada-BE'!D42=0,0,H176*'III. Datos Entrada-BE'!$C$118*0.717*0.001)*('III. Datos Entrada-BE'!G42/'III. Datos Entrada-BE'!E42)</f>
        <v>0</v>
      </c>
      <c r="J176" s="970">
        <f t="shared" si="19"/>
        <v>0</v>
      </c>
      <c r="K176" s="45"/>
      <c r="L176" s="45"/>
      <c r="O176" s="10"/>
      <c r="P176" s="18"/>
    </row>
    <row r="177" spans="2:18" ht="13.5" thickBot="1" x14ac:dyDescent="0.35">
      <c r="B177" s="27" t="s">
        <v>407</v>
      </c>
      <c r="C177" s="625"/>
      <c r="D177" s="626"/>
      <c r="E177" s="626"/>
      <c r="F177" s="627"/>
      <c r="G177" s="628"/>
      <c r="H177" s="243">
        <f>SUM(H165:H176)</f>
        <v>0</v>
      </c>
      <c r="I177" s="69">
        <f>SUM(I165:I176)</f>
        <v>0</v>
      </c>
      <c r="J177" s="252">
        <f>SUM(J165:J176)</f>
        <v>0</v>
      </c>
      <c r="N177" s="9"/>
      <c r="O177" s="10"/>
    </row>
    <row r="178" spans="2:18" ht="13.5" thickBot="1" x14ac:dyDescent="0.35">
      <c r="B178" s="9"/>
      <c r="C178" s="73"/>
      <c r="D178" s="12"/>
      <c r="E178" s="12"/>
      <c r="F178" s="8"/>
      <c r="G178" s="8"/>
      <c r="H178" s="8"/>
      <c r="I178" s="8"/>
      <c r="J178" s="8"/>
      <c r="N178" s="9"/>
      <c r="O178" s="10"/>
    </row>
    <row r="179" spans="2:18" ht="13.5" thickBot="1" x14ac:dyDescent="0.35">
      <c r="B179" s="41" t="s">
        <v>408</v>
      </c>
      <c r="C179" s="284"/>
      <c r="D179" s="43"/>
      <c r="E179" s="43"/>
      <c r="F179" s="43"/>
      <c r="G179" s="569">
        <f>IF('III. Datos Entrada-BE'!C$146="Sí",0,IF('III. Datos Entrada-BE'!E$146=B176,0,IF('III. Datos Entrada-BE'!F$146='V. BE CH4-AS'!B176,0,IF('III. Datos Entrada-BE'!G$146='V. BE CH4-AS'!B176,0,F176-H176))))</f>
        <v>0</v>
      </c>
      <c r="H179" s="8"/>
      <c r="I179" s="8"/>
      <c r="J179" s="8"/>
      <c r="N179" s="9"/>
      <c r="O179" s="10"/>
    </row>
    <row r="180" spans="2:18" ht="63" thickBot="1" x14ac:dyDescent="0.35">
      <c r="G180" s="46" t="s">
        <v>409</v>
      </c>
      <c r="H180" s="8"/>
      <c r="I180" s="8"/>
      <c r="J180" s="8"/>
      <c r="N180" s="9"/>
      <c r="O180" s="10"/>
    </row>
    <row r="181" spans="2:18" ht="13" x14ac:dyDescent="0.3">
      <c r="B181" s="9"/>
      <c r="C181" s="53"/>
    </row>
    <row r="182" spans="2:18" ht="13.5" thickBot="1" x14ac:dyDescent="0.35">
      <c r="B182" s="9"/>
      <c r="C182" s="53"/>
    </row>
    <row r="183" spans="2:18" ht="13" x14ac:dyDescent="0.3">
      <c r="B183" s="9"/>
      <c r="C183" s="53"/>
      <c r="E183" s="1034" t="s">
        <v>413</v>
      </c>
      <c r="F183" s="1052"/>
      <c r="G183" s="1052"/>
      <c r="H183" s="1052"/>
      <c r="I183" s="1052"/>
      <c r="J183" s="1053"/>
    </row>
    <row r="184" spans="2:18" ht="13.5" thickBot="1" x14ac:dyDescent="0.35">
      <c r="B184" s="9"/>
      <c r="C184" s="53"/>
      <c r="E184" s="1054"/>
      <c r="F184" s="1055"/>
      <c r="G184" s="1055"/>
      <c r="H184" s="1055"/>
      <c r="I184" s="1055"/>
      <c r="J184" s="1056"/>
    </row>
    <row r="185" spans="2:18" ht="13.5" thickBot="1" x14ac:dyDescent="0.35">
      <c r="B185" s="23">
        <f>B161</f>
        <v>0</v>
      </c>
      <c r="C185" s="24">
        <f>'III. Datos Entrada-BE'!B130</f>
        <v>0</v>
      </c>
      <c r="D185" s="25"/>
      <c r="E185" s="1057"/>
      <c r="F185" s="1058"/>
      <c r="G185" s="1058"/>
      <c r="H185" s="1058"/>
      <c r="I185" s="1058"/>
      <c r="J185" s="1059"/>
    </row>
    <row r="186" spans="2:18" ht="15" x14ac:dyDescent="0.4">
      <c r="B186" s="745" t="s">
        <v>398</v>
      </c>
      <c r="C186" s="883">
        <f>C162</f>
        <v>0</v>
      </c>
      <c r="E186" s="8"/>
      <c r="F186" s="12"/>
      <c r="G186" s="12"/>
      <c r="H186" s="12"/>
      <c r="I186" s="12"/>
      <c r="J186" s="12"/>
    </row>
    <row r="187" spans="2:18" ht="13.5" thickBot="1" x14ac:dyDescent="0.35">
      <c r="B187" s="72"/>
      <c r="C187" s="487"/>
      <c r="E187" s="8"/>
      <c r="F187" s="12"/>
      <c r="G187" s="12"/>
      <c r="H187" s="12"/>
      <c r="I187" s="12"/>
      <c r="J187" s="12"/>
    </row>
    <row r="188" spans="2:18" ht="15.5" thickBot="1" x14ac:dyDescent="0.45">
      <c r="B188" s="59" t="s">
        <v>97</v>
      </c>
      <c r="C188" s="285" t="s">
        <v>399</v>
      </c>
      <c r="D188" s="61" t="s">
        <v>400</v>
      </c>
      <c r="E188" s="62" t="s">
        <v>401</v>
      </c>
      <c r="F188" s="63" t="s">
        <v>402</v>
      </c>
      <c r="G188" s="62" t="s">
        <v>403</v>
      </c>
      <c r="H188" s="63" t="s">
        <v>404</v>
      </c>
      <c r="I188" s="64" t="s">
        <v>405</v>
      </c>
      <c r="J188" s="65" t="s">
        <v>406</v>
      </c>
    </row>
    <row r="189" spans="2:18" ht="13" x14ac:dyDescent="0.3">
      <c r="B189" s="29" t="str">
        <f>'III. Datos Entrada-BE'!$B$31</f>
        <v>Enero / January</v>
      </c>
      <c r="C189" s="483">
        <f>'III. Datos Entrada-BE'!$E$31</f>
        <v>31</v>
      </c>
      <c r="D189" s="50">
        <f>MIN(0.95, MAX(0.104,EXP(15175*(('III. Datos Entrada-BE'!C31+273)-303.16)/(1.987*('III. Datos Entrada-BE'!C31+273)*303.16))))</f>
        <v>0.104</v>
      </c>
      <c r="E189" s="51">
        <f t="shared" ref="E189:E200" si="21">$C$186</f>
        <v>0</v>
      </c>
      <c r="F189" s="50">
        <f>(E189*'III. Datos Entrada-BE'!F78*'III. Datos Entrada-BE'!$F$170*C189*0.8)+G189</f>
        <v>0</v>
      </c>
      <c r="G189" s="32">
        <v>0</v>
      </c>
      <c r="H189" s="979">
        <f>F189*D189</f>
        <v>0</v>
      </c>
      <c r="I189" s="971">
        <f>IF('III. Datos Entrada-BE'!D31=0,0,H189*'III. Datos Entrada-BE'!$C$118*0.717*0.001)*('III. Datos Entrada-BE'!G31/'III. Datos Entrada-BE'!E31)</f>
        <v>0</v>
      </c>
      <c r="J189" s="943">
        <f t="shared" ref="J189:J200" si="22">I189*PCG</f>
        <v>0</v>
      </c>
      <c r="K189" s="22"/>
      <c r="L189" s="22"/>
      <c r="M189" s="22"/>
      <c r="O189" s="22"/>
      <c r="P189" s="20"/>
      <c r="Q189" s="20"/>
      <c r="R189" s="20"/>
    </row>
    <row r="190" spans="2:18" ht="13" x14ac:dyDescent="0.3">
      <c r="B190" s="959" t="str">
        <f>'III. Datos Entrada-BE'!$B$32</f>
        <v>Febrero / February</v>
      </c>
      <c r="C190" s="960">
        <f>'III. Datos Entrada-BE'!$E$32</f>
        <v>28</v>
      </c>
      <c r="D190" s="961">
        <f>MIN(0.95, MAX(0.104,EXP(15175*(('III. Datos Entrada-BE'!C32+273)-303.16)/(1.987*('III. Datos Entrada-BE'!C32+273)*303.16))))</f>
        <v>0.104</v>
      </c>
      <c r="E190" s="962">
        <f t="shared" si="21"/>
        <v>0</v>
      </c>
      <c r="F190" s="961">
        <f>(E190*'III. Datos Entrada-BE'!F79*'III. Datos Entrada-BE'!$F$170*C190*0.8)+G190</f>
        <v>0</v>
      </c>
      <c r="G190" s="963">
        <f>IF('III. Datos Entrada-BE'!$E$147=B189,0,IF('III. Datos Entrada-BE'!$F$147=B189,0,IF('III. Datos Entrada-BE'!$G$147=B189,0,IF('III. Datos Entrada-BE'!$C$147="Sí",0,(F189-H189)))))</f>
        <v>0</v>
      </c>
      <c r="H190" s="961">
        <f t="shared" ref="H190:H200" si="23">F190*D190</f>
        <v>0</v>
      </c>
      <c r="I190" s="975">
        <f>IF('III. Datos Entrada-BE'!D32=0,0,H190*'III. Datos Entrada-BE'!$C$118*0.717*0.001)*('III. Datos Entrada-BE'!G32/'III. Datos Entrada-BE'!E32)</f>
        <v>0</v>
      </c>
      <c r="J190" s="964">
        <f t="shared" si="22"/>
        <v>0</v>
      </c>
      <c r="K190" s="22"/>
      <c r="L190" s="22"/>
      <c r="M190" s="22"/>
      <c r="O190" s="22"/>
      <c r="P190" s="20"/>
      <c r="Q190" s="20"/>
      <c r="R190" s="20"/>
    </row>
    <row r="191" spans="2:18" ht="13" x14ac:dyDescent="0.3">
      <c r="B191" s="959" t="str">
        <f>'III. Datos Entrada-BE'!$B$33</f>
        <v>Marzo / March</v>
      </c>
      <c r="C191" s="960">
        <f>'III. Datos Entrada-BE'!$E$33</f>
        <v>31</v>
      </c>
      <c r="D191" s="961">
        <f>MIN(0.95, MAX(0.104,EXP(15175*(('III. Datos Entrada-BE'!C33+273)-303.16)/(1.987*('III. Datos Entrada-BE'!C33+273)*303.16))))</f>
        <v>0.104</v>
      </c>
      <c r="E191" s="962">
        <f t="shared" si="21"/>
        <v>0</v>
      </c>
      <c r="F191" s="961">
        <f>(E191*'III. Datos Entrada-BE'!F80*'III. Datos Entrada-BE'!$F$170*C191*0.8)+G191</f>
        <v>0</v>
      </c>
      <c r="G191" s="963">
        <f>IF('III. Datos Entrada-BE'!$E$147=B190,0,IF('III. Datos Entrada-BE'!$F$147=B190,0,IF('III. Datos Entrada-BE'!$G$147=B190,0,IF('III. Datos Entrada-BE'!$C$147="Sí",0,(F190-H190)))))</f>
        <v>0</v>
      </c>
      <c r="H191" s="961">
        <f t="shared" si="23"/>
        <v>0</v>
      </c>
      <c r="I191" s="975">
        <f>IF('III. Datos Entrada-BE'!D33=0,0,H191*'III. Datos Entrada-BE'!$C$118*0.717*0.001)*('III. Datos Entrada-BE'!G33/'III. Datos Entrada-BE'!E33)</f>
        <v>0</v>
      </c>
      <c r="J191" s="964">
        <f t="shared" si="22"/>
        <v>0</v>
      </c>
      <c r="K191" s="22"/>
      <c r="L191" s="22"/>
      <c r="M191" s="22"/>
      <c r="O191" s="22"/>
      <c r="P191" s="20"/>
      <c r="Q191" s="20"/>
      <c r="R191" s="20"/>
    </row>
    <row r="192" spans="2:18" x14ac:dyDescent="0.25">
      <c r="B192" s="959" t="str">
        <f>'III. Datos Entrada-BE'!$B$34</f>
        <v>Abril / April</v>
      </c>
      <c r="C192" s="960">
        <f>'III. Datos Entrada-BE'!$E$34</f>
        <v>30</v>
      </c>
      <c r="D192" s="961">
        <f>MIN(0.95, MAX(0.104,EXP(15175*(('III. Datos Entrada-BE'!C34+273)-303.16)/(1.987*('III. Datos Entrada-BE'!C34+273)*303.16))))</f>
        <v>0.104</v>
      </c>
      <c r="E192" s="962">
        <f t="shared" si="21"/>
        <v>0</v>
      </c>
      <c r="F192" s="961">
        <f>(E192*'III. Datos Entrada-BE'!F81*'III. Datos Entrada-BE'!$F$170*C192*0.8)+G192</f>
        <v>0</v>
      </c>
      <c r="G192" s="963">
        <f>IF('III. Datos Entrada-BE'!$E$147=B191,0,IF('III. Datos Entrada-BE'!$F$147=B191,0,IF('III. Datos Entrada-BE'!$G$147=B191,0,IF('III. Datos Entrada-BE'!$C$147="Sí",0,(F191-H191)))))</f>
        <v>0</v>
      </c>
      <c r="H192" s="961">
        <f t="shared" si="23"/>
        <v>0</v>
      </c>
      <c r="I192" s="975">
        <f>IF('III. Datos Entrada-BE'!D34=0,0,H192*'III. Datos Entrada-BE'!$C$118*0.717*0.001)*('III. Datos Entrada-BE'!G34/'III. Datos Entrada-BE'!E34)</f>
        <v>0</v>
      </c>
      <c r="J192" s="964">
        <f t="shared" si="22"/>
        <v>0</v>
      </c>
      <c r="K192" s="20"/>
      <c r="L192" s="20"/>
      <c r="M192" s="20"/>
    </row>
    <row r="193" spans="2:17" x14ac:dyDescent="0.25">
      <c r="B193" s="959" t="str">
        <f>'III. Datos Entrada-BE'!$B$35</f>
        <v>Mayo / May</v>
      </c>
      <c r="C193" s="960">
        <f>'III. Datos Entrada-BE'!$E$35</f>
        <v>31</v>
      </c>
      <c r="D193" s="961">
        <f>MIN(0.95, MAX(0.104,EXP(15175*(('III. Datos Entrada-BE'!C35+273)-303.16)/(1.987*('III. Datos Entrada-BE'!C35+273)*303.16))))</f>
        <v>0.104</v>
      </c>
      <c r="E193" s="962">
        <f t="shared" si="21"/>
        <v>0</v>
      </c>
      <c r="F193" s="961">
        <f>(E193*'III. Datos Entrada-BE'!F82*'III. Datos Entrada-BE'!$F$170*C193*0.8)+G193</f>
        <v>0</v>
      </c>
      <c r="G193" s="963">
        <f>IF('III. Datos Entrada-BE'!$E$147=B192,0,IF('III. Datos Entrada-BE'!$F$147=B192,0,IF('III. Datos Entrada-BE'!$G$147=B192,0,IF('III. Datos Entrada-BE'!$C$147="Sí",0,(F192-H192)))))</f>
        <v>0</v>
      </c>
      <c r="H193" s="961">
        <f t="shared" si="23"/>
        <v>0</v>
      </c>
      <c r="I193" s="975">
        <f>IF('III. Datos Entrada-BE'!D35=0,0,H193*'III. Datos Entrada-BE'!$C$118*0.717*0.001)*('III. Datos Entrada-BE'!G35/'III. Datos Entrada-BE'!E35)</f>
        <v>0</v>
      </c>
      <c r="J193" s="964">
        <f t="shared" si="22"/>
        <v>0</v>
      </c>
      <c r="K193" s="45"/>
      <c r="L193" s="45"/>
    </row>
    <row r="194" spans="2:17" x14ac:dyDescent="0.25">
      <c r="B194" s="959" t="str">
        <f>'III. Datos Entrada-BE'!$B$36</f>
        <v>Junio / June</v>
      </c>
      <c r="C194" s="960">
        <f>'III. Datos Entrada-BE'!$E$36</f>
        <v>30</v>
      </c>
      <c r="D194" s="961">
        <f>MIN(0.95, MAX(0.104,EXP(15175*(('III. Datos Entrada-BE'!C36+273)-303.16)/(1.987*('III. Datos Entrada-BE'!C36+273)*303.16))))</f>
        <v>0.104</v>
      </c>
      <c r="E194" s="962">
        <f t="shared" si="21"/>
        <v>0</v>
      </c>
      <c r="F194" s="961">
        <f>(E194*'III. Datos Entrada-BE'!F83*'III. Datos Entrada-BE'!$F$170*C194*0.8)+G194</f>
        <v>0</v>
      </c>
      <c r="G194" s="963">
        <f>IF('III. Datos Entrada-BE'!$E$147=B193,0,IF('III. Datos Entrada-BE'!$F$147=B193,0,IF('III. Datos Entrada-BE'!$G$147=B193,0,IF('III. Datos Entrada-BE'!$C$147="Sí",0,(F193-H193)))))</f>
        <v>0</v>
      </c>
      <c r="H194" s="961">
        <f t="shared" si="23"/>
        <v>0</v>
      </c>
      <c r="I194" s="975">
        <f>IF('III. Datos Entrada-BE'!D36=0,0,H194*'III. Datos Entrada-BE'!$C$118*0.717*0.001)*('III. Datos Entrada-BE'!G36/'III. Datos Entrada-BE'!E36)</f>
        <v>0</v>
      </c>
      <c r="J194" s="964">
        <f t="shared" si="22"/>
        <v>0</v>
      </c>
    </row>
    <row r="195" spans="2:17" x14ac:dyDescent="0.25">
      <c r="B195" s="959" t="str">
        <f>'III. Datos Entrada-BE'!$B$37</f>
        <v>Julio / July</v>
      </c>
      <c r="C195" s="960">
        <f>'III. Datos Entrada-BE'!$E$37</f>
        <v>31</v>
      </c>
      <c r="D195" s="961">
        <f>MIN(0.95, MAX(0.104,EXP(15175*(('III. Datos Entrada-BE'!C37+273)-303.16)/(1.987*('III. Datos Entrada-BE'!C37+273)*303.16))))</f>
        <v>0.104</v>
      </c>
      <c r="E195" s="962">
        <f t="shared" si="21"/>
        <v>0</v>
      </c>
      <c r="F195" s="961">
        <f>(E195*'III. Datos Entrada-BE'!F84*'III. Datos Entrada-BE'!$F$170*C195*0.8)+G195</f>
        <v>0</v>
      </c>
      <c r="G195" s="963">
        <f>IF('III. Datos Entrada-BE'!$E$147=B194,0,IF('III. Datos Entrada-BE'!$F$147=B194,0,IF('III. Datos Entrada-BE'!$G$147=B194,0,IF('III. Datos Entrada-BE'!$C$147="Sí",0,(F194-H194)))))</f>
        <v>0</v>
      </c>
      <c r="H195" s="961">
        <f t="shared" si="23"/>
        <v>0</v>
      </c>
      <c r="I195" s="975">
        <f>IF('III. Datos Entrada-BE'!D37=0,0,H195*'III. Datos Entrada-BE'!$C$118*0.717*0.001)*('III. Datos Entrada-BE'!G37/'III. Datos Entrada-BE'!E37)</f>
        <v>0</v>
      </c>
      <c r="J195" s="964">
        <f t="shared" si="22"/>
        <v>0</v>
      </c>
    </row>
    <row r="196" spans="2:17" x14ac:dyDescent="0.25">
      <c r="B196" s="959" t="str">
        <f>'III. Datos Entrada-BE'!$B$38</f>
        <v>Agosto / August</v>
      </c>
      <c r="C196" s="960">
        <f>'III. Datos Entrada-BE'!$E$38</f>
        <v>31</v>
      </c>
      <c r="D196" s="961">
        <f>MIN(0.95, MAX(0.104,EXP(15175*(('III. Datos Entrada-BE'!C38+273)-303.16)/(1.987*('III. Datos Entrada-BE'!C38+273)*303.16))))</f>
        <v>0.104</v>
      </c>
      <c r="E196" s="962">
        <f t="shared" si="21"/>
        <v>0</v>
      </c>
      <c r="F196" s="961">
        <f>(E196*'III. Datos Entrada-BE'!F85*'III. Datos Entrada-BE'!$F$170*C196*0.8)+G196</f>
        <v>0</v>
      </c>
      <c r="G196" s="963">
        <f>IF('III. Datos Entrada-BE'!$E$147=B195,0,IF('III. Datos Entrada-BE'!$F$147=B195,0,IF('III. Datos Entrada-BE'!$G$147=B195,0,IF('III. Datos Entrada-BE'!$C$147="Sí",0,(F195-H195)))))</f>
        <v>0</v>
      </c>
      <c r="H196" s="961">
        <f t="shared" si="23"/>
        <v>0</v>
      </c>
      <c r="I196" s="975">
        <f>IF('III. Datos Entrada-BE'!D38=0,0,H196*'III. Datos Entrada-BE'!$C$118*0.717*0.001)*('III. Datos Entrada-BE'!G38/'III. Datos Entrada-BE'!E38)</f>
        <v>0</v>
      </c>
      <c r="J196" s="964">
        <f t="shared" si="22"/>
        <v>0</v>
      </c>
    </row>
    <row r="197" spans="2:17" x14ac:dyDescent="0.25">
      <c r="B197" s="959" t="str">
        <f>'III. Datos Entrada-BE'!$B$39</f>
        <v>Septiembre / September</v>
      </c>
      <c r="C197" s="960">
        <f>'III. Datos Entrada-BE'!$E$39</f>
        <v>30</v>
      </c>
      <c r="D197" s="961">
        <f>MIN(0.95, MAX(0.104,EXP(15175*(('III. Datos Entrada-BE'!C39+273)-303.16)/(1.987*('III. Datos Entrada-BE'!C39+273)*303.16))))</f>
        <v>0.104</v>
      </c>
      <c r="E197" s="962">
        <f t="shared" si="21"/>
        <v>0</v>
      </c>
      <c r="F197" s="961">
        <f>(E197*'III. Datos Entrada-BE'!F86*'III. Datos Entrada-BE'!$F$170*C197*0.8)+G197</f>
        <v>0</v>
      </c>
      <c r="G197" s="963">
        <f>IF('III. Datos Entrada-BE'!$E$147=B196,0,IF('III. Datos Entrada-BE'!$F$147=B196,0,IF('III. Datos Entrada-BE'!$G$147=B196,0,IF('III. Datos Entrada-BE'!$C$147="Sí",0,(F196-H196)))))</f>
        <v>0</v>
      </c>
      <c r="H197" s="961">
        <f t="shared" si="23"/>
        <v>0</v>
      </c>
      <c r="I197" s="975">
        <f>IF('III. Datos Entrada-BE'!D39=0,0,H197*'III. Datos Entrada-BE'!$C$118*0.717*0.001)*('III. Datos Entrada-BE'!G39/'III. Datos Entrada-BE'!E39)</f>
        <v>0</v>
      </c>
      <c r="J197" s="964">
        <f t="shared" si="22"/>
        <v>0</v>
      </c>
    </row>
    <row r="198" spans="2:17" x14ac:dyDescent="0.25">
      <c r="B198" s="959" t="str">
        <f>'III. Datos Entrada-BE'!$B$40</f>
        <v>Octubre / October</v>
      </c>
      <c r="C198" s="960">
        <f>'III. Datos Entrada-BE'!$E$40</f>
        <v>31</v>
      </c>
      <c r="D198" s="961">
        <f>MIN(0.95, MAX(0.104,EXP(15175*(('III. Datos Entrada-BE'!C40+273)-303.16)/(1.987*('III. Datos Entrada-BE'!C40+273)*303.16))))</f>
        <v>0.104</v>
      </c>
      <c r="E198" s="962">
        <f t="shared" si="21"/>
        <v>0</v>
      </c>
      <c r="F198" s="961">
        <f>(E198*'III. Datos Entrada-BE'!F87*'III. Datos Entrada-BE'!$F$170*C198*0.8)+G198</f>
        <v>0</v>
      </c>
      <c r="G198" s="963">
        <f>IF('III. Datos Entrada-BE'!$E$147=B197,0,IF('III. Datos Entrada-BE'!$F$147=B197,0,IF('III. Datos Entrada-BE'!$G$147=B197,0,IF('III. Datos Entrada-BE'!$C$147="Sí",0,(F197-H197)))))</f>
        <v>0</v>
      </c>
      <c r="H198" s="961">
        <f t="shared" si="23"/>
        <v>0</v>
      </c>
      <c r="I198" s="975">
        <f>IF('III. Datos Entrada-BE'!D40=0,0,H198*'III. Datos Entrada-BE'!$C$118*0.717*0.001)*('III. Datos Entrada-BE'!G40/'III. Datos Entrada-BE'!E40)</f>
        <v>0</v>
      </c>
      <c r="J198" s="964">
        <f t="shared" si="22"/>
        <v>0</v>
      </c>
    </row>
    <row r="199" spans="2:17" x14ac:dyDescent="0.25">
      <c r="B199" s="959" t="str">
        <f>'III. Datos Entrada-BE'!$B$41</f>
        <v>Noviembre / November</v>
      </c>
      <c r="C199" s="960">
        <f>'III. Datos Entrada-BE'!$E$41</f>
        <v>30</v>
      </c>
      <c r="D199" s="961">
        <f>MIN(0.95, MAX(0.104,EXP(15175*(('III. Datos Entrada-BE'!C41+273)-303.16)/(1.987*('III. Datos Entrada-BE'!C41+273)*303.16))))</f>
        <v>0.104</v>
      </c>
      <c r="E199" s="962">
        <f t="shared" si="21"/>
        <v>0</v>
      </c>
      <c r="F199" s="961">
        <f>(E199*'III. Datos Entrada-BE'!F88*'III. Datos Entrada-BE'!$F$170*C199*0.8)+G199</f>
        <v>0</v>
      </c>
      <c r="G199" s="963">
        <f>IF('III. Datos Entrada-BE'!$E$147=B198,0,IF('III. Datos Entrada-BE'!$F$147=B198,0,IF('III. Datos Entrada-BE'!$G$147=B198,0,IF('III. Datos Entrada-BE'!$C$147="Sí",0,(F198-H198)))))</f>
        <v>0</v>
      </c>
      <c r="H199" s="961">
        <f t="shared" si="23"/>
        <v>0</v>
      </c>
      <c r="I199" s="975">
        <f>IF('III. Datos Entrada-BE'!D41=0,0,H199*'III. Datos Entrada-BE'!$C$118*0.717*0.001)*('III. Datos Entrada-BE'!G41/'III. Datos Entrada-BE'!E41)</f>
        <v>0</v>
      </c>
      <c r="J199" s="964">
        <f t="shared" si="22"/>
        <v>0</v>
      </c>
    </row>
    <row r="200" spans="2:17" ht="13" thickBot="1" x14ac:dyDescent="0.3">
      <c r="B200" s="965" t="str">
        <f>'III. Datos Entrada-BE'!$B$42</f>
        <v>Diciembre / December</v>
      </c>
      <c r="C200" s="966">
        <f>'III. Datos Entrada-BE'!$E$42</f>
        <v>31</v>
      </c>
      <c r="D200" s="967">
        <f>MIN(0.95, MAX(0.104,EXP(15175*(('III. Datos Entrada-BE'!C42+273)-303.16)/(1.987*('III. Datos Entrada-BE'!C42+273)*303.16))))</f>
        <v>0.104</v>
      </c>
      <c r="E200" s="968">
        <f t="shared" si="21"/>
        <v>0</v>
      </c>
      <c r="F200" s="967">
        <f>(E200*'III. Datos Entrada-BE'!F89*'III. Datos Entrada-BE'!$F$170*C200*0.8)+G200</f>
        <v>0</v>
      </c>
      <c r="G200" s="969">
        <f>IF('III. Datos Entrada-BE'!$E$147=B199,0,IF('III. Datos Entrada-BE'!$F$147=B199,0,IF('III. Datos Entrada-BE'!$G$147=B199,0,IF('III. Datos Entrada-BE'!$C$147="Sí",0,(F199-H199)))))</f>
        <v>0</v>
      </c>
      <c r="H200" s="967">
        <f t="shared" si="23"/>
        <v>0</v>
      </c>
      <c r="I200" s="972">
        <f>IF('III. Datos Entrada-BE'!D42=0,0,H200*'III. Datos Entrada-BE'!$C$118*0.717*0.001)*('III. Datos Entrada-BE'!G42/'III. Datos Entrada-BE'!E42)</f>
        <v>0</v>
      </c>
      <c r="J200" s="970">
        <f t="shared" si="22"/>
        <v>0</v>
      </c>
    </row>
    <row r="201" spans="2:17" ht="13.5" thickBot="1" x14ac:dyDescent="0.35">
      <c r="B201" s="27" t="s">
        <v>407</v>
      </c>
      <c r="C201" s="973"/>
      <c r="D201" s="39"/>
      <c r="E201" s="39"/>
      <c r="F201" s="40"/>
      <c r="G201" s="974"/>
      <c r="H201" s="243">
        <f>SUM(H189:H200)</f>
        <v>0</v>
      </c>
      <c r="I201" s="54">
        <f>SUM(I189:I200)</f>
        <v>0</v>
      </c>
      <c r="J201" s="55">
        <f>SUM(J189:J200)</f>
        <v>0</v>
      </c>
    </row>
    <row r="202" spans="2:17" ht="13.5" thickBot="1" x14ac:dyDescent="0.35">
      <c r="B202" s="9"/>
      <c r="C202" s="73"/>
      <c r="D202" s="12"/>
      <c r="E202" s="12"/>
      <c r="F202" s="8"/>
      <c r="G202" s="8"/>
      <c r="H202" s="8"/>
      <c r="I202" s="8"/>
      <c r="J202" s="8"/>
    </row>
    <row r="203" spans="2:17" ht="13.5" thickBot="1" x14ac:dyDescent="0.35">
      <c r="B203" s="41" t="s">
        <v>408</v>
      </c>
      <c r="C203" s="284"/>
      <c r="D203" s="43"/>
      <c r="E203" s="43"/>
      <c r="F203" s="43"/>
      <c r="G203" s="569">
        <f>IF('III. Datos Entrada-BE'!C$147="Sí",0,IF('III. Datos Entrada-BE'!E$147=B200,0,IF('III. Datos Entrada-BE'!F$147='V. BE CH4-AS'!B200,0,IF('III. Datos Entrada-BE'!G$147='V. BE CH4-AS'!B200,0,F200-H200))))</f>
        <v>0</v>
      </c>
      <c r="H203" s="8"/>
      <c r="I203" s="8"/>
      <c r="J203" s="8"/>
    </row>
    <row r="204" spans="2:17" ht="63" thickBot="1" x14ac:dyDescent="0.35">
      <c r="G204" s="46" t="s">
        <v>409</v>
      </c>
      <c r="H204" s="8"/>
      <c r="I204" s="8"/>
      <c r="J204" s="8"/>
    </row>
    <row r="205" spans="2:17" ht="13" x14ac:dyDescent="0.3">
      <c r="B205" s="9"/>
      <c r="C205" s="53"/>
    </row>
    <row r="206" spans="2:17" ht="13.5" thickBot="1" x14ac:dyDescent="0.35">
      <c r="B206" s="9"/>
      <c r="C206" s="53"/>
    </row>
    <row r="207" spans="2:17" ht="13.5" thickBot="1" x14ac:dyDescent="0.35">
      <c r="B207" s="9"/>
      <c r="C207" s="53"/>
      <c r="E207" s="1034" t="s">
        <v>413</v>
      </c>
      <c r="F207" s="1052"/>
      <c r="G207" s="1052"/>
      <c r="H207" s="1052"/>
      <c r="I207" s="1052"/>
      <c r="J207" s="1053"/>
    </row>
    <row r="208" spans="2:17" s="9" customFormat="1" ht="13" x14ac:dyDescent="0.3">
      <c r="B208" s="23">
        <f>'III. Datos Entrada-BE'!C56</f>
        <v>0</v>
      </c>
      <c r="C208" s="24">
        <f>'III. Datos Entrada-BE'!B129</f>
        <v>0</v>
      </c>
      <c r="D208" s="25"/>
      <c r="E208" s="1054"/>
      <c r="F208" s="1055"/>
      <c r="G208" s="1055"/>
      <c r="H208" s="1055"/>
      <c r="I208" s="1055"/>
      <c r="J208" s="1056"/>
      <c r="K208" s="36"/>
      <c r="L208" s="36"/>
      <c r="M208" s="37"/>
      <c r="N208" s="37"/>
      <c r="O208" s="22"/>
      <c r="Q208" s="36"/>
    </row>
    <row r="209" spans="2:18" ht="15.5" thickBot="1" x14ac:dyDescent="0.45">
      <c r="B209" s="745" t="s">
        <v>398</v>
      </c>
      <c r="C209" s="883">
        <f>'III. Datos Entrada-BE'!D105</f>
        <v>0</v>
      </c>
      <c r="E209" s="1057"/>
      <c r="F209" s="1058"/>
      <c r="G209" s="1058"/>
      <c r="H209" s="1058"/>
      <c r="I209" s="1058"/>
      <c r="J209" s="1059"/>
      <c r="K209" s="45"/>
      <c r="L209" s="45"/>
      <c r="M209" s="45"/>
      <c r="N209" s="44"/>
      <c r="O209" s="45"/>
      <c r="P209" s="44"/>
      <c r="Q209" s="44"/>
    </row>
    <row r="210" spans="2:18" ht="13.5" thickBot="1" x14ac:dyDescent="0.35">
      <c r="B210" s="72"/>
      <c r="C210" s="487"/>
      <c r="E210" s="8"/>
      <c r="F210" s="12"/>
      <c r="G210" s="12"/>
      <c r="H210" s="12"/>
      <c r="I210" s="12"/>
      <c r="J210" s="12"/>
      <c r="K210" s="22"/>
      <c r="L210" s="22"/>
      <c r="M210" s="22"/>
      <c r="O210" s="10"/>
    </row>
    <row r="211" spans="2:18" ht="15.5" thickBot="1" x14ac:dyDescent="0.45">
      <c r="B211" s="59" t="s">
        <v>97</v>
      </c>
      <c r="C211" s="285" t="s">
        <v>399</v>
      </c>
      <c r="D211" s="61" t="s">
        <v>400</v>
      </c>
      <c r="E211" s="62" t="s">
        <v>401</v>
      </c>
      <c r="F211" s="63" t="s">
        <v>402</v>
      </c>
      <c r="G211" s="62" t="s">
        <v>403</v>
      </c>
      <c r="H211" s="63" t="s">
        <v>404</v>
      </c>
      <c r="I211" s="64" t="s">
        <v>405</v>
      </c>
      <c r="J211" s="65" t="s">
        <v>406</v>
      </c>
    </row>
    <row r="212" spans="2:18" x14ac:dyDescent="0.25">
      <c r="B212" s="29" t="str">
        <f>'III. Datos Entrada-BE'!$B$31</f>
        <v>Enero / January</v>
      </c>
      <c r="C212" s="488">
        <v>31</v>
      </c>
      <c r="D212" s="50">
        <f>MIN(0.95, MAX(0.104,EXP(15175*(('III. Datos Entrada-BE'!C31+273)-303.16)/(1.987*('III. Datos Entrada-BE'!C31+273)*303.16))))</f>
        <v>0.104</v>
      </c>
      <c r="E212" s="51">
        <f t="shared" ref="E212:E223" si="24">$C$209</f>
        <v>0</v>
      </c>
      <c r="F212" s="50">
        <f>(E212*'III. Datos Entrada-BE'!G78*'III. Datos Entrada-BE'!$G$169*C212*0.8)+G212</f>
        <v>0</v>
      </c>
      <c r="G212" s="32">
        <v>0</v>
      </c>
      <c r="H212" s="979">
        <f>F212*D212</f>
        <v>0</v>
      </c>
      <c r="I212" s="50">
        <f>IF('III. Datos Entrada-BE'!D31=0,0,H212*'III. Datos Entrada-BE'!$C$119*0.717*0.001)*('III. Datos Entrada-BE'!G31/'III. Datos Entrada-BE'!E31)</f>
        <v>0</v>
      </c>
      <c r="J212" s="943">
        <f t="shared" ref="J212:J223" si="25">I212*PCG</f>
        <v>0</v>
      </c>
    </row>
    <row r="213" spans="2:18" x14ac:dyDescent="0.25">
      <c r="B213" s="959" t="str">
        <f>'III. Datos Entrada-BE'!$B$32</f>
        <v>Febrero / February</v>
      </c>
      <c r="C213" s="977">
        <v>28.25</v>
      </c>
      <c r="D213" s="961">
        <f>MIN(0.95, MAX(0.104,EXP(15175*(('III. Datos Entrada-BE'!C32+273)-303.16)/(1.987*('III. Datos Entrada-BE'!C32+273)*303.16))))</f>
        <v>0.104</v>
      </c>
      <c r="E213" s="962">
        <f t="shared" si="24"/>
        <v>0</v>
      </c>
      <c r="F213" s="961">
        <f>(E213*'III. Datos Entrada-BE'!G79*'III. Datos Entrada-BE'!$G$169*C213*0.8)+G213</f>
        <v>0</v>
      </c>
      <c r="G213" s="963">
        <f>IF('III. Datos Entrada-BE'!$E$146=B212,0,IF('III. Datos Entrada-BE'!$F$146=B212,0,IF('III. Datos Entrada-BE'!$G$146=B212,0,IF('III. Datos Entrada-BE'!$C$146="Sí",0,(F212-H212)))))</f>
        <v>0</v>
      </c>
      <c r="H213" s="961">
        <f t="shared" ref="H213:H223" si="26">F213*D213</f>
        <v>0</v>
      </c>
      <c r="I213" s="961">
        <f>IF('III. Datos Entrada-BE'!D32=0,0,H213*'III. Datos Entrada-BE'!$C$119*0.717*0.001)*('III. Datos Entrada-BE'!G32/'III. Datos Entrada-BE'!E32)</f>
        <v>0</v>
      </c>
      <c r="J213" s="964">
        <f t="shared" si="25"/>
        <v>0</v>
      </c>
    </row>
    <row r="214" spans="2:18" x14ac:dyDescent="0.25">
      <c r="B214" s="959" t="str">
        <f>'III. Datos Entrada-BE'!$B$33</f>
        <v>Marzo / March</v>
      </c>
      <c r="C214" s="977">
        <v>31</v>
      </c>
      <c r="D214" s="961">
        <f>MIN(0.95, MAX(0.104,EXP(15175*(('III. Datos Entrada-BE'!C33+273)-303.16)/(1.987*('III. Datos Entrada-BE'!C33+273)*303.16))))</f>
        <v>0.104</v>
      </c>
      <c r="E214" s="962">
        <f t="shared" si="24"/>
        <v>0</v>
      </c>
      <c r="F214" s="961">
        <f>(E214*'III. Datos Entrada-BE'!G80*'III. Datos Entrada-BE'!$G$169*C214*0.8)+G214</f>
        <v>0</v>
      </c>
      <c r="G214" s="963">
        <f>IF('III. Datos Entrada-BE'!$E$146=B213,0,IF('III. Datos Entrada-BE'!$F$146=B213,0,IF('III. Datos Entrada-BE'!$G$146=B213,0,IF('III. Datos Entrada-BE'!$C$146="Sí",0,(F213-H213)))))</f>
        <v>0</v>
      </c>
      <c r="H214" s="961">
        <f t="shared" si="26"/>
        <v>0</v>
      </c>
      <c r="I214" s="961">
        <f>IF('III. Datos Entrada-BE'!D33=0,0,H214*'III. Datos Entrada-BE'!$C$119*0.717*0.001)*('III. Datos Entrada-BE'!G33/'III. Datos Entrada-BE'!E33)</f>
        <v>0</v>
      </c>
      <c r="J214" s="964">
        <f t="shared" si="25"/>
        <v>0</v>
      </c>
    </row>
    <row r="215" spans="2:18" x14ac:dyDescent="0.25">
      <c r="B215" s="959" t="str">
        <f>'III. Datos Entrada-BE'!$B$34</f>
        <v>Abril / April</v>
      </c>
      <c r="C215" s="977">
        <v>30</v>
      </c>
      <c r="D215" s="961">
        <f>MIN(0.95, MAX(0.104,EXP(15175*(('III. Datos Entrada-BE'!C34+273)-303.16)/(1.987*('III. Datos Entrada-BE'!C34+273)*303.16))))</f>
        <v>0.104</v>
      </c>
      <c r="E215" s="962">
        <f t="shared" si="24"/>
        <v>0</v>
      </c>
      <c r="F215" s="961">
        <f>(E215*'III. Datos Entrada-BE'!G81*'III. Datos Entrada-BE'!$G$169*C215*0.8)+G215</f>
        <v>0</v>
      </c>
      <c r="G215" s="963">
        <f>IF('III. Datos Entrada-BE'!$E$146=B214,0,IF('III. Datos Entrada-BE'!$F$146=B214,0,IF('III. Datos Entrada-BE'!$G$146=B214,0,IF('III. Datos Entrada-BE'!$C$146="Sí",0,(F214-H214)))))</f>
        <v>0</v>
      </c>
      <c r="H215" s="961">
        <f t="shared" si="26"/>
        <v>0</v>
      </c>
      <c r="I215" s="961">
        <f>IF('III. Datos Entrada-BE'!D34=0,0,H215*'III. Datos Entrada-BE'!$C$119*0.717*0.001)*('III. Datos Entrada-BE'!G34/'III. Datos Entrada-BE'!E34)</f>
        <v>0</v>
      </c>
      <c r="J215" s="964">
        <f t="shared" si="25"/>
        <v>0</v>
      </c>
    </row>
    <row r="216" spans="2:18" x14ac:dyDescent="0.25">
      <c r="B216" s="959" t="str">
        <f>'III. Datos Entrada-BE'!$B$35</f>
        <v>Mayo / May</v>
      </c>
      <c r="C216" s="977">
        <v>31</v>
      </c>
      <c r="D216" s="961">
        <f>MIN(0.95, MAX(0.104,EXP(15175*(('III. Datos Entrada-BE'!C35+273)-303.16)/(1.987*('III. Datos Entrada-BE'!C35+273)*303.16))))</f>
        <v>0.104</v>
      </c>
      <c r="E216" s="962">
        <f t="shared" si="24"/>
        <v>0</v>
      </c>
      <c r="F216" s="961">
        <f>(E216*'III. Datos Entrada-BE'!G82*'III. Datos Entrada-BE'!$G$169*C216*0.8)+G216</f>
        <v>0</v>
      </c>
      <c r="G216" s="963">
        <f>IF('III. Datos Entrada-BE'!$E$146=B215,0,IF('III. Datos Entrada-BE'!$F$146=B215,0,IF('III. Datos Entrada-BE'!$G$146=B215,0,IF('III. Datos Entrada-BE'!$C$146="Sí",0,(F215-H215)))))</f>
        <v>0</v>
      </c>
      <c r="H216" s="961">
        <f t="shared" si="26"/>
        <v>0</v>
      </c>
      <c r="I216" s="961">
        <f>IF('III. Datos Entrada-BE'!D35=0,0,H216*'III. Datos Entrada-BE'!$C$119*0.717*0.001)*('III. Datos Entrada-BE'!G35/'III. Datos Entrada-BE'!E35)</f>
        <v>0</v>
      </c>
      <c r="J216" s="964">
        <f t="shared" si="25"/>
        <v>0</v>
      </c>
    </row>
    <row r="217" spans="2:18" x14ac:dyDescent="0.25">
      <c r="B217" s="959" t="str">
        <f>'III. Datos Entrada-BE'!$B$36</f>
        <v>Junio / June</v>
      </c>
      <c r="C217" s="977">
        <v>30</v>
      </c>
      <c r="D217" s="961">
        <f>MIN(0.95, MAX(0.104,EXP(15175*(('III. Datos Entrada-BE'!C36+273)-303.16)/(1.987*('III. Datos Entrada-BE'!C36+273)*303.16))))</f>
        <v>0.104</v>
      </c>
      <c r="E217" s="962">
        <f t="shared" si="24"/>
        <v>0</v>
      </c>
      <c r="F217" s="961">
        <f>(E217*'III. Datos Entrada-BE'!G83*'III. Datos Entrada-BE'!$G$169*C217*0.8)+G217</f>
        <v>0</v>
      </c>
      <c r="G217" s="963">
        <f>IF('III. Datos Entrada-BE'!$E$146=B216,0,IF('III. Datos Entrada-BE'!$F$146=B216,0,IF('III. Datos Entrada-BE'!$G$146=B216,0,IF('III. Datos Entrada-BE'!$C$146="Sí",0,(F216-H216)))))</f>
        <v>0</v>
      </c>
      <c r="H217" s="961">
        <f t="shared" si="26"/>
        <v>0</v>
      </c>
      <c r="I217" s="961">
        <f>IF('III. Datos Entrada-BE'!D36=0,0,H217*'III. Datos Entrada-BE'!$C$119*0.717*0.001)*('III. Datos Entrada-BE'!G36/'III. Datos Entrada-BE'!E36)</f>
        <v>0</v>
      </c>
      <c r="J217" s="964">
        <f t="shared" si="25"/>
        <v>0</v>
      </c>
    </row>
    <row r="218" spans="2:18" x14ac:dyDescent="0.25">
      <c r="B218" s="959" t="str">
        <f>'III. Datos Entrada-BE'!$B$37</f>
        <v>Julio / July</v>
      </c>
      <c r="C218" s="977">
        <v>31</v>
      </c>
      <c r="D218" s="961">
        <f>MIN(0.95, MAX(0.104,EXP(15175*(('III. Datos Entrada-BE'!C37+273)-303.16)/(1.987*('III. Datos Entrada-BE'!C37+273)*303.16))))</f>
        <v>0.104</v>
      </c>
      <c r="E218" s="962">
        <f t="shared" si="24"/>
        <v>0</v>
      </c>
      <c r="F218" s="961">
        <f>(E218*'III. Datos Entrada-BE'!G84*'III. Datos Entrada-BE'!$G$169*C218*0.8)+G218</f>
        <v>0</v>
      </c>
      <c r="G218" s="963">
        <f>IF('III. Datos Entrada-BE'!$E$146=B217,0,IF('III. Datos Entrada-BE'!$F$146=B217,0,IF('III. Datos Entrada-BE'!$G$146=B217,0,IF('III. Datos Entrada-BE'!$C$146="Sí",0,(F217-H217)))))</f>
        <v>0</v>
      </c>
      <c r="H218" s="961">
        <f t="shared" si="26"/>
        <v>0</v>
      </c>
      <c r="I218" s="961">
        <f>IF('III. Datos Entrada-BE'!D37=0,0,H218*'III. Datos Entrada-BE'!$C$119*0.717*0.001)*('III. Datos Entrada-BE'!G37/'III. Datos Entrada-BE'!E37)</f>
        <v>0</v>
      </c>
      <c r="J218" s="964">
        <f t="shared" si="25"/>
        <v>0</v>
      </c>
    </row>
    <row r="219" spans="2:18" x14ac:dyDescent="0.25">
      <c r="B219" s="959" t="str">
        <f>'III. Datos Entrada-BE'!$B$38</f>
        <v>Agosto / August</v>
      </c>
      <c r="C219" s="977">
        <v>31</v>
      </c>
      <c r="D219" s="961">
        <f>MIN(0.95, MAX(0.104,EXP(15175*(('III. Datos Entrada-BE'!C38+273)-303.16)/(1.987*('III. Datos Entrada-BE'!C38+273)*303.16))))</f>
        <v>0.104</v>
      </c>
      <c r="E219" s="962">
        <f t="shared" si="24"/>
        <v>0</v>
      </c>
      <c r="F219" s="961">
        <f>(E219*'III. Datos Entrada-BE'!G85*'III. Datos Entrada-BE'!$G$169*C219*0.8)+G219</f>
        <v>0</v>
      </c>
      <c r="G219" s="963">
        <f>IF('III. Datos Entrada-BE'!$E$146=B218,0,IF('III. Datos Entrada-BE'!$F$146=B218,0,IF('III. Datos Entrada-BE'!$G$146=B218,0,IF('III. Datos Entrada-BE'!$C$146="Sí",0,(F218-H218)))))</f>
        <v>0</v>
      </c>
      <c r="H219" s="961">
        <f t="shared" si="26"/>
        <v>0</v>
      </c>
      <c r="I219" s="961">
        <f>IF('III. Datos Entrada-BE'!D38=0,0,H219*'III. Datos Entrada-BE'!$C$119*0.717*0.001)*('III. Datos Entrada-BE'!G38/'III. Datos Entrada-BE'!E38)</f>
        <v>0</v>
      </c>
      <c r="J219" s="964">
        <f t="shared" si="25"/>
        <v>0</v>
      </c>
    </row>
    <row r="220" spans="2:18" x14ac:dyDescent="0.25">
      <c r="B220" s="959" t="str">
        <f>'III. Datos Entrada-BE'!$B$39</f>
        <v>Septiembre / September</v>
      </c>
      <c r="C220" s="977">
        <v>30</v>
      </c>
      <c r="D220" s="961">
        <f>MIN(0.95, MAX(0.104,EXP(15175*(('III. Datos Entrada-BE'!C39+273)-303.16)/(1.987*('III. Datos Entrada-BE'!C39+273)*303.16))))</f>
        <v>0.104</v>
      </c>
      <c r="E220" s="962">
        <f t="shared" si="24"/>
        <v>0</v>
      </c>
      <c r="F220" s="961">
        <f>(E220*'III. Datos Entrada-BE'!G86*'III. Datos Entrada-BE'!$G$169*C220*0.8)+G220</f>
        <v>0</v>
      </c>
      <c r="G220" s="963">
        <f>IF('III. Datos Entrada-BE'!$E$146=B219,0,IF('III. Datos Entrada-BE'!$F$146=B219,0,IF('III. Datos Entrada-BE'!$G$146=B219,0,IF('III. Datos Entrada-BE'!$C$146="Sí",0,(F219-H219)))))</f>
        <v>0</v>
      </c>
      <c r="H220" s="961">
        <f t="shared" si="26"/>
        <v>0</v>
      </c>
      <c r="I220" s="961">
        <f>IF('III. Datos Entrada-BE'!D39=0,0,H220*'III. Datos Entrada-BE'!$C$119*0.717*0.001)*('III. Datos Entrada-BE'!G39/'III. Datos Entrada-BE'!E39)</f>
        <v>0</v>
      </c>
      <c r="J220" s="964">
        <f t="shared" si="25"/>
        <v>0</v>
      </c>
    </row>
    <row r="221" spans="2:18" x14ac:dyDescent="0.25">
      <c r="B221" s="959" t="str">
        <f>'III. Datos Entrada-BE'!$B$40</f>
        <v>Octubre / October</v>
      </c>
      <c r="C221" s="977">
        <v>31</v>
      </c>
      <c r="D221" s="961">
        <f>MIN(0.95, MAX(0.104,EXP(15175*(('III. Datos Entrada-BE'!C40+273)-303.16)/(1.987*('III. Datos Entrada-BE'!C40+273)*303.16))))</f>
        <v>0.104</v>
      </c>
      <c r="E221" s="962">
        <f t="shared" si="24"/>
        <v>0</v>
      </c>
      <c r="F221" s="961">
        <f>(E221*'III. Datos Entrada-BE'!G87*'III. Datos Entrada-BE'!$G$169*C221*0.8)+G221</f>
        <v>0</v>
      </c>
      <c r="G221" s="963">
        <f>IF('III. Datos Entrada-BE'!$E$146=B220,0,IF('III. Datos Entrada-BE'!$F$146=B220,0,IF('III. Datos Entrada-BE'!$G$146=B220,0,IF('III. Datos Entrada-BE'!$C$146="Sí",0,(F220-H220)))))</f>
        <v>0</v>
      </c>
      <c r="H221" s="961">
        <f t="shared" si="26"/>
        <v>0</v>
      </c>
      <c r="I221" s="961">
        <f>IF('III. Datos Entrada-BE'!D40=0,0,H221*'III. Datos Entrada-BE'!$C$119*0.717*0.001)*('III. Datos Entrada-BE'!G40/'III. Datos Entrada-BE'!E40)</f>
        <v>0</v>
      </c>
      <c r="J221" s="964">
        <f t="shared" si="25"/>
        <v>0</v>
      </c>
    </row>
    <row r="222" spans="2:18" s="9" customFormat="1" ht="13" x14ac:dyDescent="0.3">
      <c r="B222" s="959" t="str">
        <f>'III. Datos Entrada-BE'!$B$41</f>
        <v>Noviembre / November</v>
      </c>
      <c r="C222" s="977">
        <v>30</v>
      </c>
      <c r="D222" s="961">
        <f>MIN(0.95, MAX(0.104,EXP(15175*(('III. Datos Entrada-BE'!C41+273)-303.16)/(1.987*('III. Datos Entrada-BE'!C41+273)*303.16))))</f>
        <v>0.104</v>
      </c>
      <c r="E222" s="962">
        <f t="shared" si="24"/>
        <v>0</v>
      </c>
      <c r="F222" s="961">
        <f>(E222*'III. Datos Entrada-BE'!G88*'III. Datos Entrada-BE'!$G$169*C222*0.8)+G222</f>
        <v>0</v>
      </c>
      <c r="G222" s="963">
        <f>IF('III. Datos Entrada-BE'!$E$146=B221,0,IF('III. Datos Entrada-BE'!$F$146=B221,0,IF('III. Datos Entrada-BE'!$G$146=B221,0,IF('III. Datos Entrada-BE'!$C$146="Sí",0,(F221-H221)))))</f>
        <v>0</v>
      </c>
      <c r="H222" s="961">
        <f t="shared" si="26"/>
        <v>0</v>
      </c>
      <c r="I222" s="961">
        <f>IF('III. Datos Entrada-BE'!D41=0,0,H222*'III. Datos Entrada-BE'!$C$119*0.717*0.001)*('III. Datos Entrada-BE'!G41/'III. Datos Entrada-BE'!E41)</f>
        <v>0</v>
      </c>
      <c r="J222" s="964">
        <f t="shared" si="25"/>
        <v>0</v>
      </c>
      <c r="K222" s="36"/>
      <c r="L222" s="36"/>
      <c r="M222" s="37"/>
    </row>
    <row r="223" spans="2:18" ht="13" thickBot="1" x14ac:dyDescent="0.3">
      <c r="B223" s="965" t="str">
        <f>'III. Datos Entrada-BE'!$B$42</f>
        <v>Diciembre / December</v>
      </c>
      <c r="C223" s="978">
        <v>31</v>
      </c>
      <c r="D223" s="967">
        <f>MIN(0.95, MAX(0.104,EXP(15175*(('III. Datos Entrada-BE'!C42+273)-303.16)/(1.987*('III. Datos Entrada-BE'!C42+273)*303.16))))</f>
        <v>0.104</v>
      </c>
      <c r="E223" s="968">
        <f t="shared" si="24"/>
        <v>0</v>
      </c>
      <c r="F223" s="967">
        <f>(E223*'III. Datos Entrada-BE'!G89*'III. Datos Entrada-BE'!$G$169*C223*0.8)+G223</f>
        <v>0</v>
      </c>
      <c r="G223" s="969">
        <f>IF('III. Datos Entrada-BE'!$E$146=B222,0,IF('III. Datos Entrada-BE'!$F$146=B222,0,IF('III. Datos Entrada-BE'!$G$146=B222,0,IF('III. Datos Entrada-BE'!$C$146="Sí",0,(F222-H222)))))</f>
        <v>0</v>
      </c>
      <c r="H223" s="967">
        <f t="shared" si="26"/>
        <v>0</v>
      </c>
      <c r="I223" s="967">
        <f>IF('III. Datos Entrada-BE'!D42=0,0,H223*'III. Datos Entrada-BE'!$C$119*0.717*0.001)*('III. Datos Entrada-BE'!G42/'III. Datos Entrada-BE'!E42)</f>
        <v>0</v>
      </c>
      <c r="J223" s="970">
        <f t="shared" si="25"/>
        <v>0</v>
      </c>
    </row>
    <row r="224" spans="2:18" ht="13.5" thickBot="1" x14ac:dyDescent="0.35">
      <c r="B224" s="27" t="s">
        <v>407</v>
      </c>
      <c r="C224" s="973"/>
      <c r="D224" s="39"/>
      <c r="E224" s="39"/>
      <c r="F224" s="40"/>
      <c r="G224" s="974"/>
      <c r="H224" s="243">
        <f>SUM(H212:H223)</f>
        <v>0</v>
      </c>
      <c r="I224" s="69">
        <f>SUM(I212:I223)</f>
        <v>0</v>
      </c>
      <c r="J224" s="252">
        <f>SUM(J212:J223)</f>
        <v>0</v>
      </c>
      <c r="K224" s="22"/>
      <c r="L224" s="22"/>
      <c r="M224" s="22"/>
      <c r="O224" s="22"/>
      <c r="P224" s="20"/>
      <c r="Q224" s="20"/>
      <c r="R224" s="20"/>
    </row>
    <row r="225" spans="1:94" ht="13.5" thickBot="1" x14ac:dyDescent="0.35">
      <c r="B225" s="9"/>
      <c r="C225" s="73"/>
      <c r="D225" s="12"/>
      <c r="E225" s="12"/>
      <c r="F225" s="8"/>
      <c r="G225" s="8"/>
      <c r="H225" s="8"/>
      <c r="I225" s="8"/>
      <c r="J225" s="8"/>
      <c r="K225" s="22"/>
      <c r="L225" s="22"/>
      <c r="M225" s="22"/>
      <c r="O225" s="22"/>
      <c r="P225" s="20"/>
      <c r="Q225" s="20"/>
      <c r="R225" s="20"/>
    </row>
    <row r="226" spans="1:94" s="49" customFormat="1" ht="13.5" thickBot="1" x14ac:dyDescent="0.35">
      <c r="A226" s="2"/>
      <c r="B226" s="41" t="s">
        <v>408</v>
      </c>
      <c r="C226" s="284"/>
      <c r="D226" s="43"/>
      <c r="E226" s="43"/>
      <c r="F226" s="43"/>
      <c r="G226" s="569">
        <f>IF('III. Datos Entrada-BE'!C$146="Sí",0,IF('III. Datos Entrada-BE'!E$146=B223,0,IF('III. Datos Entrada-BE'!F$146='V. BE CH4-AS'!B223,0,IF('III. Datos Entrada-BE'!G$146='V. BE CH4-AS'!B223,0,F223-H223))))</f>
        <v>0</v>
      </c>
      <c r="H226" s="8"/>
      <c r="I226" s="8"/>
      <c r="J226" s="8"/>
      <c r="K226" s="22"/>
      <c r="L226" s="22"/>
      <c r="M226" s="22"/>
      <c r="N226" s="2"/>
      <c r="O226" s="22"/>
      <c r="P226" s="20"/>
      <c r="Q226" s="20"/>
      <c r="R226" s="20"/>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row>
    <row r="227" spans="1:94" ht="63" thickBot="1" x14ac:dyDescent="0.35">
      <c r="G227" s="46" t="s">
        <v>409</v>
      </c>
      <c r="H227" s="8"/>
      <c r="I227" s="8"/>
      <c r="J227" s="8"/>
      <c r="K227" s="22"/>
      <c r="L227" s="22"/>
      <c r="M227" s="22"/>
      <c r="O227" s="22"/>
      <c r="P227" s="20"/>
      <c r="Q227" s="20"/>
      <c r="R227" s="20"/>
    </row>
    <row r="228" spans="1:94" ht="13" x14ac:dyDescent="0.3">
      <c r="B228" s="9"/>
      <c r="C228" s="26"/>
      <c r="E228" s="8"/>
      <c r="F228" s="12"/>
      <c r="G228" s="12"/>
      <c r="H228" s="12"/>
      <c r="I228" s="12"/>
      <c r="J228" s="12"/>
      <c r="K228" s="22"/>
      <c r="L228" s="22"/>
      <c r="M228" s="22"/>
      <c r="O228" s="22"/>
      <c r="P228" s="20"/>
      <c r="Q228" s="20"/>
      <c r="R228" s="20"/>
    </row>
    <row r="229" spans="1:94" ht="13.5" thickBot="1" x14ac:dyDescent="0.35">
      <c r="B229" s="22"/>
      <c r="C229" s="73"/>
      <c r="E229" s="8"/>
      <c r="F229" s="12"/>
      <c r="G229" s="12"/>
      <c r="H229" s="12"/>
      <c r="I229" s="12"/>
      <c r="J229" s="12"/>
      <c r="K229" s="22"/>
      <c r="L229" s="22"/>
      <c r="M229" s="22"/>
      <c r="O229" s="22"/>
      <c r="P229" s="20"/>
      <c r="Q229" s="20"/>
      <c r="R229" s="20"/>
    </row>
    <row r="230" spans="1:94" ht="13" x14ac:dyDescent="0.3">
      <c r="B230" s="22"/>
      <c r="C230" s="26"/>
      <c r="D230" s="76"/>
      <c r="E230" s="1034" t="s">
        <v>413</v>
      </c>
      <c r="F230" s="1052"/>
      <c r="G230" s="1052"/>
      <c r="H230" s="1052"/>
      <c r="I230" s="1052"/>
      <c r="J230" s="1053"/>
      <c r="K230" s="20"/>
      <c r="L230" s="20"/>
      <c r="M230" s="20"/>
    </row>
    <row r="231" spans="1:94" ht="13" x14ac:dyDescent="0.3">
      <c r="B231" s="9"/>
      <c r="C231" s="53"/>
      <c r="E231" s="1054"/>
      <c r="F231" s="1055"/>
      <c r="G231" s="1055"/>
      <c r="H231" s="1055"/>
      <c r="I231" s="1055"/>
      <c r="J231" s="1056"/>
      <c r="K231" s="45"/>
      <c r="L231" s="45"/>
    </row>
    <row r="232" spans="1:94" ht="13.5" thickBot="1" x14ac:dyDescent="0.35">
      <c r="B232" s="9"/>
      <c r="C232" s="53"/>
      <c r="E232" s="1057"/>
      <c r="F232" s="1058"/>
      <c r="G232" s="1058"/>
      <c r="H232" s="1058"/>
      <c r="I232" s="1058"/>
      <c r="J232" s="1059"/>
    </row>
    <row r="233" spans="1:94" ht="13" x14ac:dyDescent="0.3">
      <c r="B233" s="23">
        <f>B208</f>
        <v>0</v>
      </c>
      <c r="C233" s="24">
        <f>'III. Datos Entrada-BE'!B130</f>
        <v>0</v>
      </c>
      <c r="D233" s="25"/>
      <c r="E233" s="12"/>
      <c r="F233" s="12"/>
      <c r="G233" s="12"/>
      <c r="H233" s="12"/>
      <c r="I233" s="12"/>
      <c r="J233" s="12"/>
    </row>
    <row r="234" spans="1:94" ht="15" x14ac:dyDescent="0.4">
      <c r="B234" s="745" t="s">
        <v>398</v>
      </c>
      <c r="C234" s="883">
        <f>C209</f>
        <v>0</v>
      </c>
      <c r="E234" s="8"/>
      <c r="F234" s="12"/>
      <c r="G234" s="12"/>
      <c r="H234" s="12"/>
      <c r="I234" s="12"/>
      <c r="J234" s="12"/>
    </row>
    <row r="235" spans="1:94" ht="13.5" thickBot="1" x14ac:dyDescent="0.35">
      <c r="B235" s="72"/>
      <c r="C235" s="487"/>
      <c r="E235" s="8"/>
      <c r="F235" s="12"/>
      <c r="G235" s="12"/>
      <c r="H235" s="12"/>
      <c r="I235" s="12"/>
      <c r="J235" s="12"/>
    </row>
    <row r="236" spans="1:94" ht="15.5" thickBot="1" x14ac:dyDescent="0.45">
      <c r="B236" s="59" t="s">
        <v>97</v>
      </c>
      <c r="C236" s="285" t="s">
        <v>399</v>
      </c>
      <c r="D236" s="61" t="s">
        <v>400</v>
      </c>
      <c r="E236" s="62" t="s">
        <v>401</v>
      </c>
      <c r="F236" s="63" t="s">
        <v>402</v>
      </c>
      <c r="G236" s="62" t="s">
        <v>403</v>
      </c>
      <c r="H236" s="63" t="s">
        <v>404</v>
      </c>
      <c r="I236" s="64" t="s">
        <v>405</v>
      </c>
      <c r="J236" s="65" t="s">
        <v>406</v>
      </c>
    </row>
    <row r="237" spans="1:94" x14ac:dyDescent="0.25">
      <c r="B237" s="29" t="str">
        <f>'III. Datos Entrada-BE'!$B$31</f>
        <v>Enero / January</v>
      </c>
      <c r="C237" s="483">
        <f>'III. Datos Entrada-BE'!$E$31</f>
        <v>31</v>
      </c>
      <c r="D237" s="50">
        <f>MIN(0.95, MAX(0.104,EXP(15175*(('III. Datos Entrada-BE'!C31+273)-303.16)/(1.987*('III. Datos Entrada-BE'!C31+273)*303.16))))</f>
        <v>0.104</v>
      </c>
      <c r="E237" s="51">
        <f t="shared" ref="E237:E248" si="27">$C$234</f>
        <v>0</v>
      </c>
      <c r="F237" s="50">
        <f>(E237*'III. Datos Entrada-BE'!G78*'III. Datos Entrada-BE'!$G$170*C237*0.8)+G237</f>
        <v>0</v>
      </c>
      <c r="G237" s="32">
        <v>0</v>
      </c>
      <c r="H237" s="979">
        <f>F237*D237</f>
        <v>0</v>
      </c>
      <c r="I237" s="50">
        <f>IF('III. Datos Entrada-BE'!D31=0,0,H237*'III. Datos Entrada-BE'!$C$119*0.717*0.001)*('III. Datos Entrada-BE'!G31/'III. Datos Entrada-BE'!E31)</f>
        <v>0</v>
      </c>
      <c r="J237" s="943">
        <f t="shared" ref="J237:J248" si="28">I237*PCG</f>
        <v>0</v>
      </c>
    </row>
    <row r="238" spans="1:94" x14ac:dyDescent="0.25">
      <c r="B238" s="959" t="str">
        <f>'III. Datos Entrada-BE'!$B$32</f>
        <v>Febrero / February</v>
      </c>
      <c r="C238" s="960">
        <f>'III. Datos Entrada-BE'!$E$32</f>
        <v>28</v>
      </c>
      <c r="D238" s="961">
        <f>MIN(0.95, MAX(0.104,EXP(15175*(('III. Datos Entrada-BE'!C32+273)-303.16)/(1.987*('III. Datos Entrada-BE'!C32+273)*303.16))))</f>
        <v>0.104</v>
      </c>
      <c r="E238" s="962">
        <f t="shared" si="27"/>
        <v>0</v>
      </c>
      <c r="F238" s="961">
        <f>(E238*'III. Datos Entrada-BE'!G79*'III. Datos Entrada-BE'!$G$170*C238*0.8)+G238</f>
        <v>0</v>
      </c>
      <c r="G238" s="963">
        <f>IF('III. Datos Entrada-BE'!$E$147=B237,0,IF('III. Datos Entrada-BE'!$F$147=B237,0,IF('III. Datos Entrada-BE'!$G$147=B237,0,IF('III. Datos Entrada-BE'!$C$147="Sí",0,(F237-H237)))))</f>
        <v>0</v>
      </c>
      <c r="H238" s="961">
        <f t="shared" ref="H238:H248" si="29">F238*D238</f>
        <v>0</v>
      </c>
      <c r="I238" s="961">
        <f>IF('III. Datos Entrada-BE'!D32=0,0,H238*'III. Datos Entrada-BE'!$C$119*0.717*0.001)*('III. Datos Entrada-BE'!G32/'III. Datos Entrada-BE'!E32)</f>
        <v>0</v>
      </c>
      <c r="J238" s="964">
        <f t="shared" si="28"/>
        <v>0</v>
      </c>
    </row>
    <row r="239" spans="1:94" s="9" customFormat="1" ht="13" x14ac:dyDescent="0.3">
      <c r="B239" s="959" t="str">
        <f>'III. Datos Entrada-BE'!$B$33</f>
        <v>Marzo / March</v>
      </c>
      <c r="C239" s="960">
        <f>'III. Datos Entrada-BE'!$E$33</f>
        <v>31</v>
      </c>
      <c r="D239" s="961">
        <f>MIN(0.95, MAX(0.104,EXP(15175*(('III. Datos Entrada-BE'!C33+273)-303.16)/(1.987*('III. Datos Entrada-BE'!C33+273)*303.16))))</f>
        <v>0.104</v>
      </c>
      <c r="E239" s="962">
        <f t="shared" si="27"/>
        <v>0</v>
      </c>
      <c r="F239" s="961">
        <f>(E239*'III. Datos Entrada-BE'!G80*'III. Datos Entrada-BE'!$G$170*C239*0.8)+G239</f>
        <v>0</v>
      </c>
      <c r="G239" s="963">
        <f>IF('III. Datos Entrada-BE'!$E$147=B238,0,IF('III. Datos Entrada-BE'!$F$147=B238,0,IF('III. Datos Entrada-BE'!$G$147=B238,0,IF('III. Datos Entrada-BE'!$C$147="Sí",0,(F238-H238)))))</f>
        <v>0</v>
      </c>
      <c r="H239" s="961">
        <f t="shared" si="29"/>
        <v>0</v>
      </c>
      <c r="I239" s="961">
        <f>IF('III. Datos Entrada-BE'!D33=0,0,H239*'III. Datos Entrada-BE'!$C$119*0.717*0.001)*('III. Datos Entrada-BE'!G33/'III. Datos Entrada-BE'!E33)</f>
        <v>0</v>
      </c>
      <c r="J239" s="964">
        <f t="shared" si="28"/>
        <v>0</v>
      </c>
      <c r="K239" s="36"/>
      <c r="L239" s="36"/>
      <c r="M239" s="37"/>
      <c r="N239" s="37"/>
      <c r="O239" s="22"/>
      <c r="Q239" s="36"/>
    </row>
    <row r="240" spans="1:94" x14ac:dyDescent="0.25">
      <c r="B240" s="959" t="str">
        <f>'III. Datos Entrada-BE'!$B$34</f>
        <v>Abril / April</v>
      </c>
      <c r="C240" s="960">
        <f>'III. Datos Entrada-BE'!$E$34</f>
        <v>30</v>
      </c>
      <c r="D240" s="961">
        <f>MIN(0.95, MAX(0.104,EXP(15175*(('III. Datos Entrada-BE'!C34+273)-303.16)/(1.987*('III. Datos Entrada-BE'!C34+273)*303.16))))</f>
        <v>0.104</v>
      </c>
      <c r="E240" s="962">
        <f t="shared" si="27"/>
        <v>0</v>
      </c>
      <c r="F240" s="961">
        <f>(E240*'III. Datos Entrada-BE'!G81*'III. Datos Entrada-BE'!$G$170*C240*0.8)+G240</f>
        <v>0</v>
      </c>
      <c r="G240" s="963">
        <f>IF('III. Datos Entrada-BE'!$E$147=B239,0,IF('III. Datos Entrada-BE'!$F$147=B239,0,IF('III. Datos Entrada-BE'!$G$147=B239,0,IF('III. Datos Entrada-BE'!$C$147="Sí",0,(F239-H239)))))</f>
        <v>0</v>
      </c>
      <c r="H240" s="961">
        <f t="shared" si="29"/>
        <v>0</v>
      </c>
      <c r="I240" s="961">
        <f>IF('III. Datos Entrada-BE'!D34=0,0,H240*'III. Datos Entrada-BE'!$C$119*0.717*0.001)*('III. Datos Entrada-BE'!G34/'III. Datos Entrada-BE'!E34)</f>
        <v>0</v>
      </c>
      <c r="J240" s="964">
        <f t="shared" si="28"/>
        <v>0</v>
      </c>
      <c r="K240" s="45"/>
      <c r="L240" s="45"/>
      <c r="M240" s="45"/>
      <c r="N240" s="44"/>
      <c r="O240" s="45"/>
      <c r="P240" s="44"/>
      <c r="Q240" s="44"/>
    </row>
    <row r="241" spans="1:94" ht="13" x14ac:dyDescent="0.3">
      <c r="B241" s="959" t="str">
        <f>'III. Datos Entrada-BE'!$B$35</f>
        <v>Mayo / May</v>
      </c>
      <c r="C241" s="960">
        <f>'III. Datos Entrada-BE'!$E$35</f>
        <v>31</v>
      </c>
      <c r="D241" s="961">
        <f>MIN(0.95, MAX(0.104,EXP(15175*(('III. Datos Entrada-BE'!C35+273)-303.16)/(1.987*('III. Datos Entrada-BE'!C35+273)*303.16))))</f>
        <v>0.104</v>
      </c>
      <c r="E241" s="962">
        <f t="shared" si="27"/>
        <v>0</v>
      </c>
      <c r="F241" s="961">
        <f>(E241*'III. Datos Entrada-BE'!G82*'III. Datos Entrada-BE'!$G$170*C241*0.8)+G241</f>
        <v>0</v>
      </c>
      <c r="G241" s="963">
        <f>IF('III. Datos Entrada-BE'!$E$147=B240,0,IF('III. Datos Entrada-BE'!$F$147=B240,0,IF('III. Datos Entrada-BE'!$G$147=B240,0,IF('III. Datos Entrada-BE'!$C$147="Sí",0,(F240-H240)))))</f>
        <v>0</v>
      </c>
      <c r="H241" s="961">
        <f t="shared" si="29"/>
        <v>0</v>
      </c>
      <c r="I241" s="961">
        <f>IF('III. Datos Entrada-BE'!D35=0,0,H241*'III. Datos Entrada-BE'!$C$119*0.717*0.001)*('III. Datos Entrada-BE'!G35/'III. Datos Entrada-BE'!E35)</f>
        <v>0</v>
      </c>
      <c r="J241" s="964">
        <f t="shared" si="28"/>
        <v>0</v>
      </c>
      <c r="K241" s="22"/>
      <c r="L241" s="22"/>
      <c r="M241" s="22"/>
      <c r="O241" s="10"/>
    </row>
    <row r="242" spans="1:94" ht="13" x14ac:dyDescent="0.3">
      <c r="B242" s="959" t="str">
        <f>'III. Datos Entrada-BE'!$B$36</f>
        <v>Junio / June</v>
      </c>
      <c r="C242" s="960">
        <f>'III. Datos Entrada-BE'!$E$36</f>
        <v>30</v>
      </c>
      <c r="D242" s="961">
        <f>MIN(0.95, MAX(0.104,EXP(15175*(('III. Datos Entrada-BE'!C36+273)-303.16)/(1.987*('III. Datos Entrada-BE'!C36+273)*303.16))))</f>
        <v>0.104</v>
      </c>
      <c r="E242" s="962">
        <f t="shared" si="27"/>
        <v>0</v>
      </c>
      <c r="F242" s="961">
        <f>(E242*'III. Datos Entrada-BE'!G83*'III. Datos Entrada-BE'!$G$170*C242*0.8)+G242</f>
        <v>0</v>
      </c>
      <c r="G242" s="963">
        <f>IF('III. Datos Entrada-BE'!$E$147=B241,0,IF('III. Datos Entrada-BE'!$F$147=B241,0,IF('III. Datos Entrada-BE'!$G$147=B241,0,IF('III. Datos Entrada-BE'!$C$147="Sí",0,(F241-H241)))))</f>
        <v>0</v>
      </c>
      <c r="H242" s="961">
        <f t="shared" si="29"/>
        <v>0</v>
      </c>
      <c r="I242" s="961">
        <f>IF('III. Datos Entrada-BE'!D36=0,0,H242*'III. Datos Entrada-BE'!$C$119*0.717*0.001)*('III. Datos Entrada-BE'!G36/'III. Datos Entrada-BE'!E36)</f>
        <v>0</v>
      </c>
      <c r="J242" s="964">
        <f t="shared" si="28"/>
        <v>0</v>
      </c>
      <c r="K242" s="22"/>
      <c r="L242" s="22"/>
      <c r="M242" s="22"/>
      <c r="O242" s="10"/>
    </row>
    <row r="243" spans="1:94" ht="13" x14ac:dyDescent="0.3">
      <c r="B243" s="959" t="str">
        <f>'III. Datos Entrada-BE'!$B$37</f>
        <v>Julio / July</v>
      </c>
      <c r="C243" s="960">
        <f>'III. Datos Entrada-BE'!$E$37</f>
        <v>31</v>
      </c>
      <c r="D243" s="961">
        <f>MIN(0.95, MAX(0.104,EXP(15175*(('III. Datos Entrada-BE'!C37+273)-303.16)/(1.987*('III. Datos Entrada-BE'!C37+273)*303.16))))</f>
        <v>0.104</v>
      </c>
      <c r="E243" s="962">
        <f t="shared" si="27"/>
        <v>0</v>
      </c>
      <c r="F243" s="961">
        <f>(E243*'III. Datos Entrada-BE'!G84*'III. Datos Entrada-BE'!$G$170*C243*0.8)+G243</f>
        <v>0</v>
      </c>
      <c r="G243" s="963">
        <f>IF('III. Datos Entrada-BE'!$E$147=B242,0,IF('III. Datos Entrada-BE'!$F$147=B242,0,IF('III. Datos Entrada-BE'!$G$147=B242,0,IF('III. Datos Entrada-BE'!$C$147="Sí",0,(F242-H242)))))</f>
        <v>0</v>
      </c>
      <c r="H243" s="961">
        <f t="shared" si="29"/>
        <v>0</v>
      </c>
      <c r="I243" s="961">
        <f>IF('III. Datos Entrada-BE'!D37=0,0,H243*'III. Datos Entrada-BE'!$C$119*0.717*0.001)*('III. Datos Entrada-BE'!G37/'III. Datos Entrada-BE'!E37)</f>
        <v>0</v>
      </c>
      <c r="J243" s="964">
        <f t="shared" si="28"/>
        <v>0</v>
      </c>
      <c r="K243" s="22"/>
      <c r="L243" s="22"/>
      <c r="M243" s="22"/>
      <c r="O243" s="10"/>
    </row>
    <row r="244" spans="1:94" x14ac:dyDescent="0.25">
      <c r="B244" s="959" t="str">
        <f>'III. Datos Entrada-BE'!$B$38</f>
        <v>Agosto / August</v>
      </c>
      <c r="C244" s="960">
        <f>'III. Datos Entrada-BE'!$E$38</f>
        <v>31</v>
      </c>
      <c r="D244" s="961">
        <f>MIN(0.95, MAX(0.104,EXP(15175*(('III. Datos Entrada-BE'!C38+273)-303.16)/(1.987*('III. Datos Entrada-BE'!C38+273)*303.16))))</f>
        <v>0.104</v>
      </c>
      <c r="E244" s="962">
        <f t="shared" si="27"/>
        <v>0</v>
      </c>
      <c r="F244" s="961">
        <f>(E244*'III. Datos Entrada-BE'!G85*'III. Datos Entrada-BE'!$G$170*C244*0.8)+G244</f>
        <v>0</v>
      </c>
      <c r="G244" s="963">
        <f>IF('III. Datos Entrada-BE'!$E$147=B243,0,IF('III. Datos Entrada-BE'!$F$147=B243,0,IF('III. Datos Entrada-BE'!$G$147=B243,0,IF('III. Datos Entrada-BE'!$C$147="Sí",0,(F243-H243)))))</f>
        <v>0</v>
      </c>
      <c r="H244" s="961">
        <f t="shared" si="29"/>
        <v>0</v>
      </c>
      <c r="I244" s="961">
        <f>IF('III. Datos Entrada-BE'!D38=0,0,H244*'III. Datos Entrada-BE'!$C$119*0.717*0.001)*('III. Datos Entrada-BE'!G38/'III. Datos Entrada-BE'!E38)</f>
        <v>0</v>
      </c>
      <c r="J244" s="964">
        <f t="shared" si="28"/>
        <v>0</v>
      </c>
      <c r="K244" s="20"/>
      <c r="L244" s="20"/>
      <c r="M244" s="20"/>
    </row>
    <row r="245" spans="1:94" x14ac:dyDescent="0.25">
      <c r="B245" s="959" t="str">
        <f>'III. Datos Entrada-BE'!$B$39</f>
        <v>Septiembre / September</v>
      </c>
      <c r="C245" s="960">
        <f>'III. Datos Entrada-BE'!$E$39</f>
        <v>30</v>
      </c>
      <c r="D245" s="961">
        <f>MIN(0.95, MAX(0.104,EXP(15175*(('III. Datos Entrada-BE'!C39+273)-303.16)/(1.987*('III. Datos Entrada-BE'!C39+273)*303.16))))</f>
        <v>0.104</v>
      </c>
      <c r="E245" s="962">
        <f t="shared" si="27"/>
        <v>0</v>
      </c>
      <c r="F245" s="961">
        <f>(E245*'III. Datos Entrada-BE'!G86*'III. Datos Entrada-BE'!$G$170*C245*0.8)+G245</f>
        <v>0</v>
      </c>
      <c r="G245" s="963">
        <f>IF('III. Datos Entrada-BE'!$E$147=B244,0,IF('III. Datos Entrada-BE'!$F$147=B244,0,IF('III. Datos Entrada-BE'!$G$147=B244,0,IF('III. Datos Entrada-BE'!$C$147="Sí",0,(F244-H244)))))</f>
        <v>0</v>
      </c>
      <c r="H245" s="961">
        <f t="shared" si="29"/>
        <v>0</v>
      </c>
      <c r="I245" s="961">
        <f>IF('III. Datos Entrada-BE'!D39=0,0,H245*'III. Datos Entrada-BE'!$C$119*0.717*0.001)*('III. Datos Entrada-BE'!G39/'III. Datos Entrada-BE'!E39)</f>
        <v>0</v>
      </c>
      <c r="J245" s="964">
        <f t="shared" si="28"/>
        <v>0</v>
      </c>
      <c r="K245" s="45"/>
      <c r="L245" s="45"/>
      <c r="O245" s="10"/>
      <c r="P245" s="18"/>
    </row>
    <row r="246" spans="1:94" ht="13" x14ac:dyDescent="0.3">
      <c r="B246" s="959" t="str">
        <f>'III. Datos Entrada-BE'!$B$40</f>
        <v>Octubre / October</v>
      </c>
      <c r="C246" s="960">
        <f>'III. Datos Entrada-BE'!$E$40</f>
        <v>31</v>
      </c>
      <c r="D246" s="961">
        <f>MIN(0.95, MAX(0.104,EXP(15175*(('III. Datos Entrada-BE'!C40+273)-303.16)/(1.987*('III. Datos Entrada-BE'!C40+273)*303.16))))</f>
        <v>0.104</v>
      </c>
      <c r="E246" s="962">
        <f t="shared" si="27"/>
        <v>0</v>
      </c>
      <c r="F246" s="961">
        <f>(E246*'III. Datos Entrada-BE'!G87*'III. Datos Entrada-BE'!$G$170*C246*0.8)+G246</f>
        <v>0</v>
      </c>
      <c r="G246" s="963">
        <f>IF('III. Datos Entrada-BE'!$E$147=B245,0,IF('III. Datos Entrada-BE'!$F$147=B245,0,IF('III. Datos Entrada-BE'!$G$147=B245,0,IF('III. Datos Entrada-BE'!$C$147="Sí",0,(F245-H245)))))</f>
        <v>0</v>
      </c>
      <c r="H246" s="961">
        <f t="shared" si="29"/>
        <v>0</v>
      </c>
      <c r="I246" s="961">
        <f>IF('III. Datos Entrada-BE'!D40=0,0,H246*'III. Datos Entrada-BE'!$C$119*0.717*0.001)*('III. Datos Entrada-BE'!G40/'III. Datos Entrada-BE'!E40)</f>
        <v>0</v>
      </c>
      <c r="J246" s="964">
        <f t="shared" si="28"/>
        <v>0</v>
      </c>
      <c r="N246" s="9"/>
      <c r="O246" s="10"/>
    </row>
    <row r="247" spans="1:94" x14ac:dyDescent="0.25">
      <c r="B247" s="959" t="str">
        <f>'III. Datos Entrada-BE'!$B$41</f>
        <v>Noviembre / November</v>
      </c>
      <c r="C247" s="960">
        <f>'III. Datos Entrada-BE'!$E$41</f>
        <v>30</v>
      </c>
      <c r="D247" s="961">
        <f>MIN(0.95, MAX(0.104,EXP(15175*(('III. Datos Entrada-BE'!C41+273)-303.16)/(1.987*('III. Datos Entrada-BE'!C41+273)*303.16))))</f>
        <v>0.104</v>
      </c>
      <c r="E247" s="962">
        <f t="shared" si="27"/>
        <v>0</v>
      </c>
      <c r="F247" s="961">
        <f>(E247*'III. Datos Entrada-BE'!G88*'III. Datos Entrada-BE'!$G$170*C247*0.8)+G247</f>
        <v>0</v>
      </c>
      <c r="G247" s="963">
        <f>IF('III. Datos Entrada-BE'!$E$147=B246,0,IF('III. Datos Entrada-BE'!$F$147=B246,0,IF('III. Datos Entrada-BE'!$G$147=B246,0,IF('III. Datos Entrada-BE'!$C$147="Sí",0,(F246-H246)))))</f>
        <v>0</v>
      </c>
      <c r="H247" s="961">
        <f t="shared" si="29"/>
        <v>0</v>
      </c>
      <c r="I247" s="961">
        <f>IF('III. Datos Entrada-BE'!D41=0,0,H247*'III. Datos Entrada-BE'!$C$119*0.717*0.001)*('III. Datos Entrada-BE'!G41/'III. Datos Entrada-BE'!E41)</f>
        <v>0</v>
      </c>
      <c r="J247" s="964">
        <f t="shared" si="28"/>
        <v>0</v>
      </c>
    </row>
    <row r="248" spans="1:94" ht="13" thickBot="1" x14ac:dyDescent="0.3">
      <c r="B248" s="965" t="str">
        <f>'III. Datos Entrada-BE'!$B$42</f>
        <v>Diciembre / December</v>
      </c>
      <c r="C248" s="966">
        <f>'III. Datos Entrada-BE'!$E$42</f>
        <v>31</v>
      </c>
      <c r="D248" s="967">
        <f>MIN(0.95, MAX(0.104,EXP(15175*(('III. Datos Entrada-BE'!C42+273)-303.16)/(1.987*('III. Datos Entrada-BE'!C42+273)*303.16))))</f>
        <v>0.104</v>
      </c>
      <c r="E248" s="968">
        <f t="shared" si="27"/>
        <v>0</v>
      </c>
      <c r="F248" s="967">
        <f>(E248*'III. Datos Entrada-BE'!G89*'III. Datos Entrada-BE'!$G$170*C248*0.8)+G248</f>
        <v>0</v>
      </c>
      <c r="G248" s="969">
        <f>IF('III. Datos Entrada-BE'!$E$147=B247,0,IF('III. Datos Entrada-BE'!$F$147=B247,0,IF('III. Datos Entrada-BE'!$G$147=B247,0,IF('III. Datos Entrada-BE'!$C$147="Sí",0,(F247-H247)))))</f>
        <v>0</v>
      </c>
      <c r="H248" s="967">
        <f t="shared" si="29"/>
        <v>0</v>
      </c>
      <c r="I248" s="967">
        <f>IF('III. Datos Entrada-BE'!D42=0,0,H248*'III. Datos Entrada-BE'!$C$119*0.717*0.001)*('III. Datos Entrada-BE'!G42/'III. Datos Entrada-BE'!E42)</f>
        <v>0</v>
      </c>
      <c r="J248" s="970">
        <f t="shared" si="28"/>
        <v>0</v>
      </c>
    </row>
    <row r="249" spans="1:94" ht="13.5" thickBot="1" x14ac:dyDescent="0.35">
      <c r="B249" s="27" t="s">
        <v>407</v>
      </c>
      <c r="C249" s="973"/>
      <c r="D249" s="39"/>
      <c r="E249" s="39"/>
      <c r="F249" s="40"/>
      <c r="G249" s="974"/>
      <c r="H249" s="243">
        <f>SUM(H237:H248)</f>
        <v>0</v>
      </c>
      <c r="I249" s="54">
        <f>SUM(I237:I248)</f>
        <v>0</v>
      </c>
      <c r="J249" s="55">
        <f>SUM(J237:J248)</f>
        <v>0</v>
      </c>
    </row>
    <row r="250" spans="1:94" ht="13.5" thickBot="1" x14ac:dyDescent="0.35">
      <c r="B250" s="9"/>
      <c r="C250" s="73"/>
      <c r="D250" s="12"/>
      <c r="E250" s="12"/>
      <c r="F250" s="8"/>
      <c r="G250" s="8"/>
      <c r="H250" s="8"/>
      <c r="I250" s="8"/>
      <c r="J250" s="8"/>
    </row>
    <row r="251" spans="1:94" s="49" customFormat="1" ht="13.5" thickBot="1" x14ac:dyDescent="0.35">
      <c r="A251" s="2"/>
      <c r="B251" s="41" t="s">
        <v>408</v>
      </c>
      <c r="C251" s="284"/>
      <c r="D251" s="43"/>
      <c r="E251" s="43"/>
      <c r="F251" s="43"/>
      <c r="G251" s="569">
        <f>IF('III. Datos Entrada-BE'!C$147="Sí",0,IF('III. Datos Entrada-BE'!E$147=B248,0,IF('III. Datos Entrada-BE'!F$147='V. BE CH4-AS'!B248,0,IF('III. Datos Entrada-BE'!G$147='V. BE CH4-AS'!B248,0,F248-H248))))</f>
        <v>0</v>
      </c>
      <c r="H251" s="8"/>
      <c r="I251" s="8"/>
      <c r="J251" s="8"/>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row>
    <row r="252" spans="1:94" ht="63" thickBot="1" x14ac:dyDescent="0.35">
      <c r="G252" s="46" t="s">
        <v>409</v>
      </c>
      <c r="H252" s="8"/>
      <c r="I252" s="8"/>
      <c r="J252" s="8"/>
    </row>
    <row r="253" spans="1:94" ht="13" x14ac:dyDescent="0.3">
      <c r="B253" s="9"/>
      <c r="C253" s="26"/>
      <c r="E253" s="8"/>
      <c r="F253" s="12"/>
      <c r="G253" s="12"/>
      <c r="H253" s="12"/>
      <c r="I253" s="12"/>
      <c r="J253" s="12"/>
    </row>
    <row r="254" spans="1:94" ht="13.5" thickBot="1" x14ac:dyDescent="0.35">
      <c r="B254" s="9"/>
      <c r="C254" s="53"/>
    </row>
    <row r="255" spans="1:94" ht="13" x14ac:dyDescent="0.3">
      <c r="B255" s="9"/>
      <c r="C255" s="53"/>
      <c r="E255" s="1034" t="s">
        <v>413</v>
      </c>
      <c r="F255" s="1052"/>
      <c r="G255" s="1052"/>
      <c r="H255" s="1052"/>
      <c r="I255" s="1052"/>
      <c r="J255" s="1053"/>
    </row>
    <row r="256" spans="1:94" ht="13.5" thickBot="1" x14ac:dyDescent="0.35">
      <c r="B256" s="9"/>
      <c r="C256" s="53"/>
      <c r="E256" s="1054"/>
      <c r="F256" s="1055"/>
      <c r="G256" s="1055"/>
      <c r="H256" s="1055"/>
      <c r="I256" s="1055"/>
      <c r="J256" s="1056"/>
    </row>
    <row r="257" spans="2:13" ht="13.5" thickBot="1" x14ac:dyDescent="0.35">
      <c r="B257" s="23">
        <f>'III. Datos Entrada-BE'!C57</f>
        <v>0</v>
      </c>
      <c r="C257" s="24">
        <f>'III. Datos Entrada-BE'!B129</f>
        <v>0</v>
      </c>
      <c r="D257" s="25"/>
      <c r="E257" s="1057"/>
      <c r="F257" s="1058"/>
      <c r="G257" s="1058"/>
      <c r="H257" s="1058"/>
      <c r="I257" s="1058"/>
      <c r="J257" s="1059"/>
    </row>
    <row r="258" spans="2:13" ht="15" x14ac:dyDescent="0.4">
      <c r="B258" s="745" t="s">
        <v>398</v>
      </c>
      <c r="C258" s="883">
        <f>'III. Datos Entrada-BE'!D106</f>
        <v>0</v>
      </c>
      <c r="E258" s="8"/>
      <c r="F258" s="12"/>
      <c r="G258" s="12"/>
      <c r="H258" s="12"/>
      <c r="I258" s="12"/>
      <c r="J258" s="12"/>
    </row>
    <row r="259" spans="2:13" ht="13.5" thickBot="1" x14ac:dyDescent="0.35">
      <c r="B259" s="72"/>
      <c r="C259" s="487"/>
      <c r="E259" s="8"/>
      <c r="F259" s="12"/>
      <c r="G259" s="12"/>
      <c r="H259" s="12"/>
      <c r="I259" s="12"/>
      <c r="J259" s="12"/>
    </row>
    <row r="260" spans="2:13" ht="15.5" thickBot="1" x14ac:dyDescent="0.45">
      <c r="B260" s="59" t="s">
        <v>97</v>
      </c>
      <c r="C260" s="285" t="s">
        <v>399</v>
      </c>
      <c r="D260" s="61" t="s">
        <v>400</v>
      </c>
      <c r="E260" s="62" t="s">
        <v>401</v>
      </c>
      <c r="F260" s="63" t="s">
        <v>402</v>
      </c>
      <c r="G260" s="62" t="s">
        <v>403</v>
      </c>
      <c r="H260" s="63" t="s">
        <v>404</v>
      </c>
      <c r="I260" s="64" t="s">
        <v>405</v>
      </c>
      <c r="J260" s="65" t="s">
        <v>406</v>
      </c>
    </row>
    <row r="261" spans="2:13" x14ac:dyDescent="0.25">
      <c r="B261" s="29" t="str">
        <f>'III. Datos Entrada-BE'!$B$31</f>
        <v>Enero / January</v>
      </c>
      <c r="C261" s="483">
        <f>'III. Datos Entrada-BE'!$E$31</f>
        <v>31</v>
      </c>
      <c r="D261" s="50">
        <f>MIN(0.95, MAX(0.104,EXP(15175*(('III. Datos Entrada-BE'!C31+273)-303.16)/(1.987*('III. Datos Entrada-BE'!C31+273)*303.16))))</f>
        <v>0.104</v>
      </c>
      <c r="E261" s="51">
        <f t="shared" ref="E261:E272" si="30">$C$258</f>
        <v>0</v>
      </c>
      <c r="F261" s="50">
        <f>(E261*'III. Datos Entrada-BE'!H78*'III. Datos Entrada-BE'!$H$169*C261*0.8)+G261</f>
        <v>0</v>
      </c>
      <c r="G261" s="32">
        <v>0</v>
      </c>
      <c r="H261" s="979">
        <f>F261*D261</f>
        <v>0</v>
      </c>
      <c r="I261" s="50">
        <f>IF('III. Datos Entrada-BE'!D31=0,0,H261*'III. Datos Entrada-BE'!$C$120*0.717*0.001)*('III. Datos Entrada-BE'!G31/'III. Datos Entrada-BE'!E31)</f>
        <v>0</v>
      </c>
      <c r="J261" s="943">
        <f t="shared" ref="J261:J272" si="31">I261*PCG</f>
        <v>0</v>
      </c>
      <c r="K261" s="20"/>
      <c r="L261" s="20"/>
      <c r="M261" s="20"/>
    </row>
    <row r="262" spans="2:13" x14ac:dyDescent="0.25">
      <c r="B262" s="959" t="str">
        <f>'III. Datos Entrada-BE'!$B$32</f>
        <v>Febrero / February</v>
      </c>
      <c r="C262" s="960">
        <f>'III. Datos Entrada-BE'!$E$32</f>
        <v>28</v>
      </c>
      <c r="D262" s="961">
        <f>MIN(0.95, MAX(0.104,EXP(15175*(('III. Datos Entrada-BE'!C32+273)-303.16)/(1.987*('III. Datos Entrada-BE'!C32+273)*303.16))))</f>
        <v>0.104</v>
      </c>
      <c r="E262" s="962">
        <f t="shared" si="30"/>
        <v>0</v>
      </c>
      <c r="F262" s="961">
        <f>(E262*'III. Datos Entrada-BE'!H79*'III. Datos Entrada-BE'!$H$169*C262*0.8)+G262</f>
        <v>0</v>
      </c>
      <c r="G262" s="963">
        <f>IF('III. Datos Entrada-BE'!$E$146=B261,0,IF('III. Datos Entrada-BE'!$F$146=B261,0,IF('III. Datos Entrada-BE'!$G$146=B261,0,IF('III. Datos Entrada-BE'!$C$146="Sí",0,(F261-H261)))))</f>
        <v>0</v>
      </c>
      <c r="H262" s="961">
        <f t="shared" ref="H262:H272" si="32">F262*D262</f>
        <v>0</v>
      </c>
      <c r="I262" s="961">
        <f>IF('III. Datos Entrada-BE'!D32=0,0,H262*'III. Datos Entrada-BE'!$C$120*0.717*0.001)*('III. Datos Entrada-BE'!G32/'III. Datos Entrada-BE'!E32)</f>
        <v>0</v>
      </c>
      <c r="J262" s="964">
        <f t="shared" si="31"/>
        <v>0</v>
      </c>
      <c r="K262" s="45"/>
      <c r="L262" s="45"/>
    </row>
    <row r="263" spans="2:13" x14ac:dyDescent="0.25">
      <c r="B263" s="959" t="str">
        <f>'III. Datos Entrada-BE'!$B$33</f>
        <v>Marzo / March</v>
      </c>
      <c r="C263" s="960">
        <f>'III. Datos Entrada-BE'!$E$33</f>
        <v>31</v>
      </c>
      <c r="D263" s="961">
        <f>MIN(0.95, MAX(0.104,EXP(15175*(('III. Datos Entrada-BE'!C33+273)-303.16)/(1.987*('III. Datos Entrada-BE'!C33+273)*303.16))))</f>
        <v>0.104</v>
      </c>
      <c r="E263" s="962">
        <f t="shared" si="30"/>
        <v>0</v>
      </c>
      <c r="F263" s="961">
        <f>(E263*'III. Datos Entrada-BE'!H80*'III. Datos Entrada-BE'!$H$169*C263*0.8)+G263</f>
        <v>0</v>
      </c>
      <c r="G263" s="963">
        <f>IF('III. Datos Entrada-BE'!$E$146=B262,0,IF('III. Datos Entrada-BE'!$F$146=B262,0,IF('III. Datos Entrada-BE'!$G$146=B262,0,IF('III. Datos Entrada-BE'!$C$146="Sí",0,(F262-H262)))))</f>
        <v>0</v>
      </c>
      <c r="H263" s="961">
        <f t="shared" si="32"/>
        <v>0</v>
      </c>
      <c r="I263" s="961">
        <f>IF('III. Datos Entrada-BE'!D33=0,0,H263*'III. Datos Entrada-BE'!$C$120*0.717*0.001)*('III. Datos Entrada-BE'!G33/'III. Datos Entrada-BE'!E33)</f>
        <v>0</v>
      </c>
      <c r="J263" s="964">
        <f t="shared" si="31"/>
        <v>0</v>
      </c>
    </row>
    <row r="264" spans="2:13" x14ac:dyDescent="0.25">
      <c r="B264" s="959" t="str">
        <f>'III. Datos Entrada-BE'!$B$34</f>
        <v>Abril / April</v>
      </c>
      <c r="C264" s="960">
        <f>'III. Datos Entrada-BE'!$E$34</f>
        <v>30</v>
      </c>
      <c r="D264" s="961">
        <f>MIN(0.95, MAX(0.104,EXP(15175*(('III. Datos Entrada-BE'!C34+273)-303.16)/(1.987*('III. Datos Entrada-BE'!C34+273)*303.16))))</f>
        <v>0.104</v>
      </c>
      <c r="E264" s="962">
        <f t="shared" si="30"/>
        <v>0</v>
      </c>
      <c r="F264" s="961">
        <f>(E264*'III. Datos Entrada-BE'!H81*'III. Datos Entrada-BE'!$H$169*C264*0.8)+G264</f>
        <v>0</v>
      </c>
      <c r="G264" s="963">
        <f>IF('III. Datos Entrada-BE'!$E$146=B263,0,IF('III. Datos Entrada-BE'!$F$146=B263,0,IF('III. Datos Entrada-BE'!$G$146=B263,0,IF('III. Datos Entrada-BE'!$C$146="Sí",0,(F263-H263)))))</f>
        <v>0</v>
      </c>
      <c r="H264" s="961">
        <f t="shared" si="32"/>
        <v>0</v>
      </c>
      <c r="I264" s="961">
        <f>IF('III. Datos Entrada-BE'!D34=0,0,H264*'III. Datos Entrada-BE'!$C$120*0.717*0.001)*('III. Datos Entrada-BE'!G34/'III. Datos Entrada-BE'!E34)</f>
        <v>0</v>
      </c>
      <c r="J264" s="964">
        <f t="shared" si="31"/>
        <v>0</v>
      </c>
    </row>
    <row r="265" spans="2:13" x14ac:dyDescent="0.25">
      <c r="B265" s="959" t="str">
        <f>'III. Datos Entrada-BE'!$B$35</f>
        <v>Mayo / May</v>
      </c>
      <c r="C265" s="960">
        <f>'III. Datos Entrada-BE'!$E$35</f>
        <v>31</v>
      </c>
      <c r="D265" s="961">
        <f>MIN(0.95, MAX(0.104,EXP(15175*(('III. Datos Entrada-BE'!C35+273)-303.16)/(1.987*('III. Datos Entrada-BE'!C35+273)*303.16))))</f>
        <v>0.104</v>
      </c>
      <c r="E265" s="962">
        <f t="shared" si="30"/>
        <v>0</v>
      </c>
      <c r="F265" s="961">
        <f>(E265*'III. Datos Entrada-BE'!H82*'III. Datos Entrada-BE'!$H$169*C265*0.8)+G265</f>
        <v>0</v>
      </c>
      <c r="G265" s="963">
        <f>IF('III. Datos Entrada-BE'!$E$146=B264,0,IF('III. Datos Entrada-BE'!$F$146=B264,0,IF('III. Datos Entrada-BE'!$G$146=B264,0,IF('III. Datos Entrada-BE'!$C$146="Sí",0,(F264-H264)))))</f>
        <v>0</v>
      </c>
      <c r="H265" s="961">
        <f t="shared" si="32"/>
        <v>0</v>
      </c>
      <c r="I265" s="961">
        <f>IF('III. Datos Entrada-BE'!D35=0,0,H265*'III. Datos Entrada-BE'!$C$120*0.717*0.001)*('III. Datos Entrada-BE'!G35/'III. Datos Entrada-BE'!E35)</f>
        <v>0</v>
      </c>
      <c r="J265" s="964">
        <f t="shared" si="31"/>
        <v>0</v>
      </c>
    </row>
    <row r="266" spans="2:13" x14ac:dyDescent="0.25">
      <c r="B266" s="959" t="str">
        <f>'III. Datos Entrada-BE'!$B$36</f>
        <v>Junio / June</v>
      </c>
      <c r="C266" s="960">
        <f>'III. Datos Entrada-BE'!$E$36</f>
        <v>30</v>
      </c>
      <c r="D266" s="961">
        <f>MIN(0.95, MAX(0.104,EXP(15175*(('III. Datos Entrada-BE'!C36+273)-303.16)/(1.987*('III. Datos Entrada-BE'!C36+273)*303.16))))</f>
        <v>0.104</v>
      </c>
      <c r="E266" s="962">
        <f t="shared" si="30"/>
        <v>0</v>
      </c>
      <c r="F266" s="961">
        <f>(E266*'III. Datos Entrada-BE'!H83*'III. Datos Entrada-BE'!$H$169*C266*0.8)+G266</f>
        <v>0</v>
      </c>
      <c r="G266" s="963">
        <f>IF('III. Datos Entrada-BE'!$E$146=B265,0,IF('III. Datos Entrada-BE'!$F$146=B265,0,IF('III. Datos Entrada-BE'!$G$146=B265,0,IF('III. Datos Entrada-BE'!$C$146="Sí",0,(F265-H265)))))</f>
        <v>0</v>
      </c>
      <c r="H266" s="961">
        <f t="shared" si="32"/>
        <v>0</v>
      </c>
      <c r="I266" s="961">
        <f>IF('III. Datos Entrada-BE'!D36=0,0,H266*'III. Datos Entrada-BE'!$C$120*0.717*0.001)*('III. Datos Entrada-BE'!G36/'III. Datos Entrada-BE'!E36)</f>
        <v>0</v>
      </c>
      <c r="J266" s="964">
        <f t="shared" si="31"/>
        <v>0</v>
      </c>
    </row>
    <row r="267" spans="2:13" x14ac:dyDescent="0.25">
      <c r="B267" s="959" t="str">
        <f>'III. Datos Entrada-BE'!$B$37</f>
        <v>Julio / July</v>
      </c>
      <c r="C267" s="960">
        <f>'III. Datos Entrada-BE'!$E$37</f>
        <v>31</v>
      </c>
      <c r="D267" s="961">
        <f>MIN(0.95, MAX(0.104,EXP(15175*(('III. Datos Entrada-BE'!C37+273)-303.16)/(1.987*('III. Datos Entrada-BE'!C37+273)*303.16))))</f>
        <v>0.104</v>
      </c>
      <c r="E267" s="962">
        <f t="shared" si="30"/>
        <v>0</v>
      </c>
      <c r="F267" s="961">
        <f>(E267*'III. Datos Entrada-BE'!H84*'III. Datos Entrada-BE'!$H$169*C267*0.8)+G267</f>
        <v>0</v>
      </c>
      <c r="G267" s="963">
        <f>IF('III. Datos Entrada-BE'!$E$146=B266,0,IF('III. Datos Entrada-BE'!$F$146=B266,0,IF('III. Datos Entrada-BE'!$G$146=B266,0,IF('III. Datos Entrada-BE'!$C$146="Sí",0,(F266-H266)))))</f>
        <v>0</v>
      </c>
      <c r="H267" s="961">
        <f t="shared" si="32"/>
        <v>0</v>
      </c>
      <c r="I267" s="961">
        <f>IF('III. Datos Entrada-BE'!D37=0,0,H267*'III. Datos Entrada-BE'!$C$120*0.717*0.001)*('III. Datos Entrada-BE'!G37/'III. Datos Entrada-BE'!E37)</f>
        <v>0</v>
      </c>
      <c r="J267" s="964">
        <f t="shared" si="31"/>
        <v>0</v>
      </c>
    </row>
    <row r="268" spans="2:13" x14ac:dyDescent="0.25">
      <c r="B268" s="959" t="str">
        <f>'III. Datos Entrada-BE'!$B$38</f>
        <v>Agosto / August</v>
      </c>
      <c r="C268" s="960">
        <f>'III. Datos Entrada-BE'!$E$38</f>
        <v>31</v>
      </c>
      <c r="D268" s="961">
        <f>MIN(0.95, MAX(0.104,EXP(15175*(('III. Datos Entrada-BE'!C38+273)-303.16)/(1.987*('III. Datos Entrada-BE'!C38+273)*303.16))))</f>
        <v>0.104</v>
      </c>
      <c r="E268" s="962">
        <f t="shared" si="30"/>
        <v>0</v>
      </c>
      <c r="F268" s="961">
        <f>(E268*'III. Datos Entrada-BE'!H85*'III. Datos Entrada-BE'!$H$169*C268*0.8)+G268</f>
        <v>0</v>
      </c>
      <c r="G268" s="963">
        <f>IF('III. Datos Entrada-BE'!$E$146=B267,0,IF('III. Datos Entrada-BE'!$F$146=B267,0,IF('III. Datos Entrada-BE'!$G$146=B267,0,IF('III. Datos Entrada-BE'!$C$146="Sí",0,(F267-H267)))))</f>
        <v>0</v>
      </c>
      <c r="H268" s="961">
        <f t="shared" si="32"/>
        <v>0</v>
      </c>
      <c r="I268" s="961">
        <f>IF('III. Datos Entrada-BE'!D38=0,0,H268*'III. Datos Entrada-BE'!$C$120*0.717*0.001)*('III. Datos Entrada-BE'!G38/'III. Datos Entrada-BE'!E38)</f>
        <v>0</v>
      </c>
      <c r="J268" s="964">
        <f t="shared" si="31"/>
        <v>0</v>
      </c>
    </row>
    <row r="269" spans="2:13" x14ac:dyDescent="0.25">
      <c r="B269" s="959" t="str">
        <f>'III. Datos Entrada-BE'!$B$39</f>
        <v>Septiembre / September</v>
      </c>
      <c r="C269" s="960">
        <f>'III. Datos Entrada-BE'!$E$39</f>
        <v>30</v>
      </c>
      <c r="D269" s="961">
        <f>MIN(0.95, MAX(0.104,EXP(15175*(('III. Datos Entrada-BE'!C39+273)-303.16)/(1.987*('III. Datos Entrada-BE'!C39+273)*303.16))))</f>
        <v>0.104</v>
      </c>
      <c r="E269" s="962">
        <f t="shared" si="30"/>
        <v>0</v>
      </c>
      <c r="F269" s="961">
        <f>(E269*'III. Datos Entrada-BE'!H86*'III. Datos Entrada-BE'!$H$169*C269*0.8)+G269</f>
        <v>0</v>
      </c>
      <c r="G269" s="963">
        <f>IF('III. Datos Entrada-BE'!$E$146=B268,0,IF('III. Datos Entrada-BE'!$F$146=B268,0,IF('III. Datos Entrada-BE'!$G$146=B268,0,IF('III. Datos Entrada-BE'!$C$146="Sí",0,(F268-H268)))))</f>
        <v>0</v>
      </c>
      <c r="H269" s="961">
        <f t="shared" si="32"/>
        <v>0</v>
      </c>
      <c r="I269" s="961">
        <f>IF('III. Datos Entrada-BE'!D39=0,0,H269*'III. Datos Entrada-BE'!$C$120*0.717*0.001)*('III. Datos Entrada-BE'!G39/'III. Datos Entrada-BE'!E39)</f>
        <v>0</v>
      </c>
      <c r="J269" s="964">
        <f t="shared" si="31"/>
        <v>0</v>
      </c>
    </row>
    <row r="270" spans="2:13" x14ac:dyDescent="0.25">
      <c r="B270" s="959" t="str">
        <f>'III. Datos Entrada-BE'!$B$40</f>
        <v>Octubre / October</v>
      </c>
      <c r="C270" s="960">
        <f>'III. Datos Entrada-BE'!$E$40</f>
        <v>31</v>
      </c>
      <c r="D270" s="961">
        <f>MIN(0.95, MAX(0.104,EXP(15175*(('III. Datos Entrada-BE'!C40+273)-303.16)/(1.987*('III. Datos Entrada-BE'!C40+273)*303.16))))</f>
        <v>0.104</v>
      </c>
      <c r="E270" s="962">
        <f t="shared" si="30"/>
        <v>0</v>
      </c>
      <c r="F270" s="961">
        <f>(E270*'III. Datos Entrada-BE'!H87*'III. Datos Entrada-BE'!$H$169*C270*0.8)+G270</f>
        <v>0</v>
      </c>
      <c r="G270" s="963">
        <f>IF('III. Datos Entrada-BE'!$E$146=B269,0,IF('III. Datos Entrada-BE'!$F$146=B269,0,IF('III. Datos Entrada-BE'!$G$146=B269,0,IF('III. Datos Entrada-BE'!$C$146="Sí",0,(F269-H269)))))</f>
        <v>0</v>
      </c>
      <c r="H270" s="961">
        <f t="shared" si="32"/>
        <v>0</v>
      </c>
      <c r="I270" s="961">
        <f>IF('III. Datos Entrada-BE'!D40=0,0,H270*'III. Datos Entrada-BE'!$C$120*0.717*0.001)*('III. Datos Entrada-BE'!G40/'III. Datos Entrada-BE'!E40)</f>
        <v>0</v>
      </c>
      <c r="J270" s="964">
        <f t="shared" si="31"/>
        <v>0</v>
      </c>
    </row>
    <row r="271" spans="2:13" x14ac:dyDescent="0.25">
      <c r="B271" s="959" t="str">
        <f>'III. Datos Entrada-BE'!$B$41</f>
        <v>Noviembre / November</v>
      </c>
      <c r="C271" s="960">
        <f>'III. Datos Entrada-BE'!$E$41</f>
        <v>30</v>
      </c>
      <c r="D271" s="961">
        <f>MIN(0.95, MAX(0.104,EXP(15175*(('III. Datos Entrada-BE'!C41+273)-303.16)/(1.987*('III. Datos Entrada-BE'!C41+273)*303.16))))</f>
        <v>0.104</v>
      </c>
      <c r="E271" s="962">
        <f t="shared" si="30"/>
        <v>0</v>
      </c>
      <c r="F271" s="961">
        <f>(E271*'III. Datos Entrada-BE'!H88*'III. Datos Entrada-BE'!$H$169*C271*0.8)+G271</f>
        <v>0</v>
      </c>
      <c r="G271" s="963">
        <f>IF('III. Datos Entrada-BE'!$E$146=B270,0,IF('III. Datos Entrada-BE'!$F$146=B270,0,IF('III. Datos Entrada-BE'!$G$146=B270,0,IF('III. Datos Entrada-BE'!$C$146="Sí",0,(F270-H270)))))</f>
        <v>0</v>
      </c>
      <c r="H271" s="961">
        <f t="shared" si="32"/>
        <v>0</v>
      </c>
      <c r="I271" s="961">
        <f>IF('III. Datos Entrada-BE'!D41=0,0,H271*'III. Datos Entrada-BE'!$C$120*0.717*0.001)*('III. Datos Entrada-BE'!G41/'III. Datos Entrada-BE'!E41)</f>
        <v>0</v>
      </c>
      <c r="J271" s="964">
        <f t="shared" si="31"/>
        <v>0</v>
      </c>
    </row>
    <row r="272" spans="2:13" ht="13" thickBot="1" x14ac:dyDescent="0.3">
      <c r="B272" s="965" t="str">
        <f>'III. Datos Entrada-BE'!$B$42</f>
        <v>Diciembre / December</v>
      </c>
      <c r="C272" s="966">
        <f>'III. Datos Entrada-BE'!$E$42</f>
        <v>31</v>
      </c>
      <c r="D272" s="967">
        <f>MIN(0.95, MAX(0.104,EXP(15175*(('III. Datos Entrada-BE'!C42+273)-303.16)/(1.987*('III. Datos Entrada-BE'!C42+273)*303.16))))</f>
        <v>0.104</v>
      </c>
      <c r="E272" s="968">
        <f t="shared" si="30"/>
        <v>0</v>
      </c>
      <c r="F272" s="967">
        <f>(E272*'III. Datos Entrada-BE'!H89*'III. Datos Entrada-BE'!$H$169*C272*0.8)+G272</f>
        <v>0</v>
      </c>
      <c r="G272" s="969">
        <f>IF('III. Datos Entrada-BE'!$E$146=B271,0,IF('III. Datos Entrada-BE'!$F$146=B271,0,IF('III. Datos Entrada-BE'!$G$146=B271,0,IF('III. Datos Entrada-BE'!$C$146="Sí",0,(F271-H271)))))</f>
        <v>0</v>
      </c>
      <c r="H272" s="967">
        <f t="shared" si="32"/>
        <v>0</v>
      </c>
      <c r="I272" s="967">
        <f>IF('III. Datos Entrada-BE'!D42=0,0,H272*'III. Datos Entrada-BE'!$C$120*0.717*0.001)*('III. Datos Entrada-BE'!G42/'III. Datos Entrada-BE'!E42)</f>
        <v>0</v>
      </c>
      <c r="J272" s="970">
        <f t="shared" si="31"/>
        <v>0</v>
      </c>
    </row>
    <row r="273" spans="2:17" ht="13.5" thickBot="1" x14ac:dyDescent="0.35">
      <c r="B273" s="27" t="s">
        <v>407</v>
      </c>
      <c r="C273" s="973"/>
      <c r="D273" s="39"/>
      <c r="E273" s="39"/>
      <c r="F273" s="40"/>
      <c r="G273" s="974"/>
      <c r="H273" s="243">
        <f>SUM(H261:H272)</f>
        <v>0</v>
      </c>
      <c r="I273" s="54">
        <f>SUM(I261:I272)</f>
        <v>0</v>
      </c>
      <c r="J273" s="55">
        <f>SUM(J261:J272)</f>
        <v>0</v>
      </c>
    </row>
    <row r="274" spans="2:17" ht="13.5" thickBot="1" x14ac:dyDescent="0.35">
      <c r="B274" s="9"/>
      <c r="C274" s="73"/>
      <c r="D274" s="12"/>
      <c r="E274" s="12"/>
      <c r="F274" s="8"/>
      <c r="G274" s="8"/>
      <c r="H274" s="8"/>
      <c r="I274" s="8"/>
      <c r="J274" s="8"/>
    </row>
    <row r="275" spans="2:17" ht="13.5" thickBot="1" x14ac:dyDescent="0.35">
      <c r="B275" s="41" t="s">
        <v>408</v>
      </c>
      <c r="C275" s="284"/>
      <c r="D275" s="43"/>
      <c r="E275" s="43"/>
      <c r="F275" s="43"/>
      <c r="G275" s="569">
        <f>IF('III. Datos Entrada-BE'!C$146="Sí",0,IF('III. Datos Entrada-BE'!E$146=B272,0,IF('III. Datos Entrada-BE'!F$146='V. BE CH4-AS'!B272,0,IF('III. Datos Entrada-BE'!G$146='V. BE CH4-AS'!B272,0,F272-H272))))</f>
        <v>0</v>
      </c>
      <c r="H275" s="8"/>
      <c r="I275" s="8"/>
      <c r="J275" s="8"/>
    </row>
    <row r="276" spans="2:17" ht="63" thickBot="1" x14ac:dyDescent="0.35">
      <c r="G276" s="46" t="s">
        <v>409</v>
      </c>
      <c r="H276" s="8"/>
      <c r="I276" s="8"/>
      <c r="J276" s="8"/>
    </row>
    <row r="277" spans="2:17" s="9" customFormat="1" ht="13" x14ac:dyDescent="0.3">
      <c r="C277" s="73"/>
      <c r="D277" s="12"/>
      <c r="E277" s="12"/>
      <c r="F277" s="8"/>
      <c r="G277" s="8"/>
      <c r="H277" s="8"/>
      <c r="I277" s="8"/>
      <c r="J277" s="8"/>
      <c r="K277" s="36"/>
      <c r="L277" s="36"/>
      <c r="M277" s="37"/>
      <c r="N277" s="37"/>
      <c r="O277" s="22"/>
      <c r="Q277" s="36"/>
    </row>
    <row r="278" spans="2:17" ht="13" thickBot="1" x14ac:dyDescent="0.3">
      <c r="F278" s="14"/>
      <c r="G278" s="14"/>
      <c r="H278" s="14"/>
      <c r="I278" s="14"/>
      <c r="J278" s="14"/>
      <c r="K278" s="45"/>
      <c r="L278" s="45"/>
      <c r="M278" s="45"/>
      <c r="N278" s="44"/>
      <c r="O278" s="45"/>
      <c r="P278" s="44"/>
      <c r="Q278" s="44"/>
    </row>
    <row r="279" spans="2:17" ht="13" x14ac:dyDescent="0.3">
      <c r="B279" s="22"/>
      <c r="C279" s="26"/>
      <c r="E279" s="1034" t="s">
        <v>413</v>
      </c>
      <c r="F279" s="1052"/>
      <c r="G279" s="1052"/>
      <c r="H279" s="1052"/>
      <c r="I279" s="1052"/>
      <c r="J279" s="1053"/>
      <c r="K279" s="22"/>
      <c r="L279" s="22"/>
      <c r="M279" s="22"/>
      <c r="O279" s="10"/>
    </row>
    <row r="280" spans="2:17" ht="13.5" thickBot="1" x14ac:dyDescent="0.35">
      <c r="B280" s="9"/>
      <c r="C280" s="26"/>
      <c r="E280" s="1054"/>
      <c r="F280" s="1055"/>
      <c r="G280" s="1055"/>
      <c r="H280" s="1055"/>
      <c r="I280" s="1055"/>
      <c r="J280" s="1056"/>
      <c r="K280" s="22"/>
      <c r="L280" s="22"/>
      <c r="M280" s="22"/>
      <c r="O280" s="10"/>
    </row>
    <row r="281" spans="2:17" ht="13.5" thickBot="1" x14ac:dyDescent="0.35">
      <c r="B281" s="23">
        <f>B257</f>
        <v>0</v>
      </c>
      <c r="C281" s="24">
        <f>'III. Datos Entrada-BE'!B130</f>
        <v>0</v>
      </c>
      <c r="D281" s="25"/>
      <c r="E281" s="1057"/>
      <c r="F281" s="1058"/>
      <c r="G281" s="1058"/>
      <c r="H281" s="1058"/>
      <c r="I281" s="1058"/>
      <c r="J281" s="1059"/>
      <c r="K281" s="22"/>
      <c r="L281" s="22"/>
      <c r="M281" s="22"/>
      <c r="O281" s="10"/>
    </row>
    <row r="282" spans="2:17" ht="15" x14ac:dyDescent="0.4">
      <c r="B282" s="745" t="s">
        <v>398</v>
      </c>
      <c r="C282" s="883">
        <f>C258</f>
        <v>0</v>
      </c>
      <c r="E282" s="8"/>
      <c r="F282" s="12"/>
      <c r="G282" s="12"/>
      <c r="H282" s="12"/>
      <c r="I282" s="12"/>
      <c r="J282" s="12"/>
      <c r="K282" s="20"/>
      <c r="L282" s="20"/>
      <c r="M282" s="20"/>
    </row>
    <row r="283" spans="2:17" ht="13.5" thickBot="1" x14ac:dyDescent="0.35">
      <c r="B283" s="72"/>
      <c r="C283" s="487"/>
      <c r="E283" s="8"/>
      <c r="F283" s="12"/>
      <c r="G283" s="12"/>
      <c r="H283" s="12"/>
      <c r="I283" s="12"/>
      <c r="J283" s="12"/>
      <c r="K283" s="45"/>
      <c r="L283" s="45"/>
      <c r="O283" s="10"/>
      <c r="P283" s="18"/>
    </row>
    <row r="284" spans="2:17" ht="15.5" thickBot="1" x14ac:dyDescent="0.45">
      <c r="B284" s="59" t="s">
        <v>97</v>
      </c>
      <c r="C284" s="285" t="s">
        <v>399</v>
      </c>
      <c r="D284" s="61" t="s">
        <v>400</v>
      </c>
      <c r="E284" s="62" t="s">
        <v>401</v>
      </c>
      <c r="F284" s="63" t="s">
        <v>402</v>
      </c>
      <c r="G284" s="62" t="s">
        <v>403</v>
      </c>
      <c r="H284" s="63" t="s">
        <v>404</v>
      </c>
      <c r="I284" s="64" t="s">
        <v>405</v>
      </c>
      <c r="J284" s="65" t="s">
        <v>406</v>
      </c>
    </row>
    <row r="285" spans="2:17" x14ac:dyDescent="0.25">
      <c r="B285" s="29" t="str">
        <f>'III. Datos Entrada-BE'!$B$31</f>
        <v>Enero / January</v>
      </c>
      <c r="C285" s="483">
        <f>'III. Datos Entrada-BE'!$E$31</f>
        <v>31</v>
      </c>
      <c r="D285" s="50">
        <f>MIN(0.95, MAX(0.104,EXP(15175*(('III. Datos Entrada-BE'!C31+273)-303.16)/(1.987*('III. Datos Entrada-BE'!C31+273)*303.16))))</f>
        <v>0.104</v>
      </c>
      <c r="E285" s="51">
        <f t="shared" ref="E285:E296" si="33">$C$282</f>
        <v>0</v>
      </c>
      <c r="F285" s="50">
        <f>(E285*'III. Datos Entrada-BE'!H78*'III. Datos Entrada-BE'!$H$170*C285*0.8)+G285</f>
        <v>0</v>
      </c>
      <c r="G285" s="32"/>
      <c r="H285" s="979">
        <f>F285*D285</f>
        <v>0</v>
      </c>
      <c r="I285" s="50">
        <f>IF('III. Datos Entrada-BE'!D31=0,0,H285*'III. Datos Entrada-BE'!$C$120*0.717*0.001)*('III. Datos Entrada-BE'!G31/'III. Datos Entrada-BE'!E31)</f>
        <v>0</v>
      </c>
      <c r="J285" s="943">
        <f t="shared" ref="J285:J296" si="34">I285*PCG</f>
        <v>0</v>
      </c>
    </row>
    <row r="286" spans="2:17" x14ac:dyDescent="0.25">
      <c r="B286" s="959" t="str">
        <f>'III. Datos Entrada-BE'!$B$32</f>
        <v>Febrero / February</v>
      </c>
      <c r="C286" s="960">
        <f>'III. Datos Entrada-BE'!$E$32</f>
        <v>28</v>
      </c>
      <c r="D286" s="961">
        <f>MIN(0.95, MAX(0.104,EXP(15175*(('III. Datos Entrada-BE'!C32+273)-303.16)/(1.987*('III. Datos Entrada-BE'!C32+273)*303.16))))</f>
        <v>0.104</v>
      </c>
      <c r="E286" s="962">
        <f t="shared" si="33"/>
        <v>0</v>
      </c>
      <c r="F286" s="961">
        <f>(E286*'III. Datos Entrada-BE'!H79*'III. Datos Entrada-BE'!$H$170*C286*0.8)+G286</f>
        <v>0</v>
      </c>
      <c r="G286" s="963">
        <f>IF('III. Datos Entrada-BE'!$E$147=B285,0,IF('III. Datos Entrada-BE'!$F$147=B285,0,IF('III. Datos Entrada-BE'!$G$147=B285,0,IF('III. Datos Entrada-BE'!$C$147="Sí",0,(F285-H285)))))</f>
        <v>0</v>
      </c>
      <c r="H286" s="961">
        <f t="shared" ref="H286:H296" si="35">F286*D286</f>
        <v>0</v>
      </c>
      <c r="I286" s="961">
        <f>IF('III. Datos Entrada-BE'!D32=0,0,H286*'III. Datos Entrada-BE'!$C$120*0.717*0.001)*('III. Datos Entrada-BE'!G32/'III. Datos Entrada-BE'!E32)</f>
        <v>0</v>
      </c>
      <c r="J286" s="964">
        <f t="shared" si="34"/>
        <v>0</v>
      </c>
    </row>
    <row r="287" spans="2:17" x14ac:dyDescent="0.25">
      <c r="B287" s="959" t="str">
        <f>'III. Datos Entrada-BE'!$B$33</f>
        <v>Marzo / March</v>
      </c>
      <c r="C287" s="960">
        <f>'III. Datos Entrada-BE'!$E$33</f>
        <v>31</v>
      </c>
      <c r="D287" s="961">
        <f>MIN(0.95, MAX(0.104,EXP(15175*(('III. Datos Entrada-BE'!C33+273)-303.16)/(1.987*('III. Datos Entrada-BE'!C33+273)*303.16))))</f>
        <v>0.104</v>
      </c>
      <c r="E287" s="962">
        <f t="shared" si="33"/>
        <v>0</v>
      </c>
      <c r="F287" s="961">
        <f>(E287*'III. Datos Entrada-BE'!H80*'III. Datos Entrada-BE'!$H$170*C287*0.8)+G287</f>
        <v>0</v>
      </c>
      <c r="G287" s="963">
        <f>IF('III. Datos Entrada-BE'!$E$147=B286,0,IF('III. Datos Entrada-BE'!$F$147=B286,0,IF('III. Datos Entrada-BE'!$G$147=B286,0,IF('III. Datos Entrada-BE'!$C$147="Sí",0,(F286-H286)))))</f>
        <v>0</v>
      </c>
      <c r="H287" s="961">
        <f t="shared" si="35"/>
        <v>0</v>
      </c>
      <c r="I287" s="961">
        <f>IF('III. Datos Entrada-BE'!D33=0,0,H287*'III. Datos Entrada-BE'!$C$120*0.717*0.001)*('III. Datos Entrada-BE'!G33/'III. Datos Entrada-BE'!E33)</f>
        <v>0</v>
      </c>
      <c r="J287" s="964">
        <f t="shared" si="34"/>
        <v>0</v>
      </c>
    </row>
    <row r="288" spans="2:17" x14ac:dyDescent="0.25">
      <c r="B288" s="959" t="str">
        <f>'III. Datos Entrada-BE'!$B$34</f>
        <v>Abril / April</v>
      </c>
      <c r="C288" s="960">
        <f>'III. Datos Entrada-BE'!$E$34</f>
        <v>30</v>
      </c>
      <c r="D288" s="961">
        <f>MIN(0.95, MAX(0.104,EXP(15175*(('III. Datos Entrada-BE'!C34+273)-303.16)/(1.987*('III. Datos Entrada-BE'!C34+273)*303.16))))</f>
        <v>0.104</v>
      </c>
      <c r="E288" s="962">
        <f t="shared" si="33"/>
        <v>0</v>
      </c>
      <c r="F288" s="961">
        <f>(E288*'III. Datos Entrada-BE'!H81*'III. Datos Entrada-BE'!$H$170*C288*0.8)+G288</f>
        <v>0</v>
      </c>
      <c r="G288" s="963">
        <f>IF('III. Datos Entrada-BE'!$E$147=B287,0,IF('III. Datos Entrada-BE'!$F$147=B287,0,IF('III. Datos Entrada-BE'!$G$147=B287,0,IF('III. Datos Entrada-BE'!$C$147="Sí",0,(F287-H287)))))</f>
        <v>0</v>
      </c>
      <c r="H288" s="961">
        <f t="shared" si="35"/>
        <v>0</v>
      </c>
      <c r="I288" s="961">
        <f>IF('III. Datos Entrada-BE'!D34=0,0,H288*'III. Datos Entrada-BE'!$C$120*0.717*0.001)*('III. Datos Entrada-BE'!G34/'III. Datos Entrada-BE'!E34)</f>
        <v>0</v>
      </c>
      <c r="J288" s="964">
        <f t="shared" si="34"/>
        <v>0</v>
      </c>
    </row>
    <row r="289" spans="1:94" x14ac:dyDescent="0.25">
      <c r="B289" s="959" t="str">
        <f>'III. Datos Entrada-BE'!$B$35</f>
        <v>Mayo / May</v>
      </c>
      <c r="C289" s="960">
        <f>'III. Datos Entrada-BE'!$E$35</f>
        <v>31</v>
      </c>
      <c r="D289" s="961">
        <f>MIN(0.95, MAX(0.104,EXP(15175*(('III. Datos Entrada-BE'!C35+273)-303.16)/(1.987*('III. Datos Entrada-BE'!C35+273)*303.16))))</f>
        <v>0.104</v>
      </c>
      <c r="E289" s="962">
        <f t="shared" si="33"/>
        <v>0</v>
      </c>
      <c r="F289" s="961">
        <f>(E289*'III. Datos Entrada-BE'!H82*'III. Datos Entrada-BE'!$H$170*C289*0.8)+G289</f>
        <v>0</v>
      </c>
      <c r="G289" s="963">
        <f>IF('III. Datos Entrada-BE'!$E$147=B288,0,IF('III. Datos Entrada-BE'!$F$147=B288,0,IF('III. Datos Entrada-BE'!$G$147=B288,0,IF('III. Datos Entrada-BE'!$C$147="Sí",0,(F288-H288)))))</f>
        <v>0</v>
      </c>
      <c r="H289" s="961">
        <f t="shared" si="35"/>
        <v>0</v>
      </c>
      <c r="I289" s="961">
        <f>IF('III. Datos Entrada-BE'!D35=0,0,H289*'III. Datos Entrada-BE'!$C$120*0.717*0.001)*('III. Datos Entrada-BE'!G35/'III. Datos Entrada-BE'!E35)</f>
        <v>0</v>
      </c>
      <c r="J289" s="964">
        <f t="shared" si="34"/>
        <v>0</v>
      </c>
    </row>
    <row r="290" spans="1:94" x14ac:dyDescent="0.25">
      <c r="B290" s="959" t="str">
        <f>'III. Datos Entrada-BE'!$B$36</f>
        <v>Junio / June</v>
      </c>
      <c r="C290" s="960">
        <f>'III. Datos Entrada-BE'!$E$36</f>
        <v>30</v>
      </c>
      <c r="D290" s="961">
        <f>MIN(0.95, MAX(0.104,EXP(15175*(('III. Datos Entrada-BE'!C36+273)-303.16)/(1.987*('III. Datos Entrada-BE'!C36+273)*303.16))))</f>
        <v>0.104</v>
      </c>
      <c r="E290" s="962">
        <f t="shared" si="33"/>
        <v>0</v>
      </c>
      <c r="F290" s="961">
        <f>(E290*'III. Datos Entrada-BE'!H83*'III. Datos Entrada-BE'!$H$170*C290*0.8)+G290</f>
        <v>0</v>
      </c>
      <c r="G290" s="963">
        <f>IF('III. Datos Entrada-BE'!$E$147=B289,0,IF('III. Datos Entrada-BE'!$F$147=B289,0,IF('III. Datos Entrada-BE'!$G$147=B289,0,IF('III. Datos Entrada-BE'!$C$147="Sí",0,(F289-H289)))))</f>
        <v>0</v>
      </c>
      <c r="H290" s="961">
        <f t="shared" si="35"/>
        <v>0</v>
      </c>
      <c r="I290" s="961">
        <f>IF('III. Datos Entrada-BE'!D36=0,0,H290*'III. Datos Entrada-BE'!$C$120*0.717*0.001)*('III. Datos Entrada-BE'!G36/'III. Datos Entrada-BE'!E36)</f>
        <v>0</v>
      </c>
      <c r="J290" s="964">
        <f t="shared" si="34"/>
        <v>0</v>
      </c>
    </row>
    <row r="291" spans="1:94" s="9" customFormat="1" ht="13" x14ac:dyDescent="0.3">
      <c r="B291" s="959" t="str">
        <f>'III. Datos Entrada-BE'!$B$37</f>
        <v>Julio / July</v>
      </c>
      <c r="C291" s="960">
        <f>'III. Datos Entrada-BE'!$E$37</f>
        <v>31</v>
      </c>
      <c r="D291" s="961">
        <f>MIN(0.95, MAX(0.104,EXP(15175*(('III. Datos Entrada-BE'!C37+273)-303.16)/(1.987*('III. Datos Entrada-BE'!C37+273)*303.16))))</f>
        <v>0.104</v>
      </c>
      <c r="E291" s="962">
        <f t="shared" si="33"/>
        <v>0</v>
      </c>
      <c r="F291" s="961">
        <f>(E291*'III. Datos Entrada-BE'!H84*'III. Datos Entrada-BE'!$H$170*C291*0.8)+G291</f>
        <v>0</v>
      </c>
      <c r="G291" s="963">
        <f>IF('III. Datos Entrada-BE'!$E$147=B290,0,IF('III. Datos Entrada-BE'!$F$147=B290,0,IF('III. Datos Entrada-BE'!$G$147=B290,0,IF('III. Datos Entrada-BE'!$C$147="Sí",0,(F290-H290)))))</f>
        <v>0</v>
      </c>
      <c r="H291" s="961">
        <f t="shared" si="35"/>
        <v>0</v>
      </c>
      <c r="I291" s="961">
        <f>IF('III. Datos Entrada-BE'!D37=0,0,H291*'III. Datos Entrada-BE'!$C$120*0.717*0.001)*('III. Datos Entrada-BE'!G37/'III. Datos Entrada-BE'!E37)</f>
        <v>0</v>
      </c>
      <c r="J291" s="964">
        <f t="shared" si="34"/>
        <v>0</v>
      </c>
      <c r="K291" s="36"/>
      <c r="L291" s="36"/>
      <c r="M291" s="37"/>
    </row>
    <row r="292" spans="1:94" x14ac:dyDescent="0.25">
      <c r="B292" s="959" t="str">
        <f>'III. Datos Entrada-BE'!$B$38</f>
        <v>Agosto / August</v>
      </c>
      <c r="C292" s="960">
        <f>'III. Datos Entrada-BE'!$E$38</f>
        <v>31</v>
      </c>
      <c r="D292" s="961">
        <f>MIN(0.95, MAX(0.104,EXP(15175*(('III. Datos Entrada-BE'!C38+273)-303.16)/(1.987*('III. Datos Entrada-BE'!C38+273)*303.16))))</f>
        <v>0.104</v>
      </c>
      <c r="E292" s="962">
        <f t="shared" si="33"/>
        <v>0</v>
      </c>
      <c r="F292" s="961">
        <f>(E292*'III. Datos Entrada-BE'!H85*'III. Datos Entrada-BE'!$H$170*C292*0.8)+G292</f>
        <v>0</v>
      </c>
      <c r="G292" s="963">
        <f>IF('III. Datos Entrada-BE'!$E$147=B291,0,IF('III. Datos Entrada-BE'!$F$147=B291,0,IF('III. Datos Entrada-BE'!$G$147=B291,0,IF('III. Datos Entrada-BE'!$C$147="Sí",0,(F291-H291)))))</f>
        <v>0</v>
      </c>
      <c r="H292" s="961">
        <f t="shared" si="35"/>
        <v>0</v>
      </c>
      <c r="I292" s="961">
        <f>IF('III. Datos Entrada-BE'!D38=0,0,H292*'III. Datos Entrada-BE'!$C$120*0.717*0.001)*('III. Datos Entrada-BE'!G38/'III. Datos Entrada-BE'!E38)</f>
        <v>0</v>
      </c>
      <c r="J292" s="964">
        <f t="shared" si="34"/>
        <v>0</v>
      </c>
    </row>
    <row r="293" spans="1:94" ht="13" x14ac:dyDescent="0.3">
      <c r="B293" s="959" t="str">
        <f>'III. Datos Entrada-BE'!$B$39</f>
        <v>Septiembre / September</v>
      </c>
      <c r="C293" s="960">
        <f>'III. Datos Entrada-BE'!$E$39</f>
        <v>30</v>
      </c>
      <c r="D293" s="961">
        <f>MIN(0.95, MAX(0.104,EXP(15175*(('III. Datos Entrada-BE'!C39+273)-303.16)/(1.987*('III. Datos Entrada-BE'!C39+273)*303.16))))</f>
        <v>0.104</v>
      </c>
      <c r="E293" s="962">
        <f t="shared" si="33"/>
        <v>0</v>
      </c>
      <c r="F293" s="961">
        <f>(E293*'III. Datos Entrada-BE'!H86*'III. Datos Entrada-BE'!$H$170*C293*0.8)+G293</f>
        <v>0</v>
      </c>
      <c r="G293" s="963">
        <f>IF('III. Datos Entrada-BE'!$E$147=B292,0,IF('III. Datos Entrada-BE'!$F$147=B292,0,IF('III. Datos Entrada-BE'!$G$147=B292,0,IF('III. Datos Entrada-BE'!$C$147="Sí",0,(F292-H292)))))</f>
        <v>0</v>
      </c>
      <c r="H293" s="961">
        <f t="shared" si="35"/>
        <v>0</v>
      </c>
      <c r="I293" s="961">
        <f>IF('III. Datos Entrada-BE'!D39=0,0,H293*'III. Datos Entrada-BE'!$C$120*0.717*0.001)*('III. Datos Entrada-BE'!G39/'III. Datos Entrada-BE'!E39)</f>
        <v>0</v>
      </c>
      <c r="J293" s="964">
        <f t="shared" si="34"/>
        <v>0</v>
      </c>
      <c r="K293" s="22"/>
      <c r="L293" s="22"/>
      <c r="M293" s="22"/>
      <c r="O293" s="22"/>
      <c r="P293" s="20"/>
      <c r="Q293" s="20"/>
      <c r="R293" s="20"/>
    </row>
    <row r="294" spans="1:94" ht="13" x14ac:dyDescent="0.3">
      <c r="B294" s="959" t="str">
        <f>'III. Datos Entrada-BE'!$B$40</f>
        <v>Octubre / October</v>
      </c>
      <c r="C294" s="960">
        <f>'III. Datos Entrada-BE'!$E$40</f>
        <v>31</v>
      </c>
      <c r="D294" s="961">
        <f>MIN(0.95, MAX(0.104,EXP(15175*(('III. Datos Entrada-BE'!C40+273)-303.16)/(1.987*('III. Datos Entrada-BE'!C40+273)*303.16))))</f>
        <v>0.104</v>
      </c>
      <c r="E294" s="962">
        <f t="shared" si="33"/>
        <v>0</v>
      </c>
      <c r="F294" s="961">
        <f>(E294*'III. Datos Entrada-BE'!H87*'III. Datos Entrada-BE'!$H$170*C294*0.8)+G294</f>
        <v>0</v>
      </c>
      <c r="G294" s="963">
        <f>IF('III. Datos Entrada-BE'!$E$147=B293,0,IF('III. Datos Entrada-BE'!$F$147=B293,0,IF('III. Datos Entrada-BE'!$G$147=B293,0,IF('III. Datos Entrada-BE'!$C$147="Sí",0,(F293-H293)))))</f>
        <v>0</v>
      </c>
      <c r="H294" s="961">
        <f t="shared" si="35"/>
        <v>0</v>
      </c>
      <c r="I294" s="961">
        <f>IF('III. Datos Entrada-BE'!D40=0,0,H294*'III. Datos Entrada-BE'!$C$120*0.717*0.001)*('III. Datos Entrada-BE'!G40/'III. Datos Entrada-BE'!E40)</f>
        <v>0</v>
      </c>
      <c r="J294" s="964">
        <f t="shared" si="34"/>
        <v>0</v>
      </c>
      <c r="K294" s="22"/>
      <c r="L294" s="22"/>
      <c r="M294" s="22"/>
      <c r="O294" s="22"/>
      <c r="P294" s="20"/>
      <c r="Q294" s="20"/>
      <c r="R294" s="20"/>
    </row>
    <row r="295" spans="1:94" ht="13" x14ac:dyDescent="0.3">
      <c r="B295" s="959" t="str">
        <f>'III. Datos Entrada-BE'!$B$41</f>
        <v>Noviembre / November</v>
      </c>
      <c r="C295" s="960">
        <f>'III. Datos Entrada-BE'!$E$41</f>
        <v>30</v>
      </c>
      <c r="D295" s="961">
        <f>MIN(0.95, MAX(0.104,EXP(15175*(('III. Datos Entrada-BE'!C41+273)-303.16)/(1.987*('III. Datos Entrada-BE'!C41+273)*303.16))))</f>
        <v>0.104</v>
      </c>
      <c r="E295" s="962">
        <f t="shared" si="33"/>
        <v>0</v>
      </c>
      <c r="F295" s="961">
        <f>(E295*'III. Datos Entrada-BE'!H88*'III. Datos Entrada-BE'!$H$170*C295*0.8)+G295</f>
        <v>0</v>
      </c>
      <c r="G295" s="963">
        <f>IF('III. Datos Entrada-BE'!$E$147=B294,0,IF('III. Datos Entrada-BE'!$F$147=B294,0,IF('III. Datos Entrada-BE'!$G$147=B294,0,IF('III. Datos Entrada-BE'!$C$147="Sí",0,(F294-H294)))))</f>
        <v>0</v>
      </c>
      <c r="H295" s="961">
        <f t="shared" si="35"/>
        <v>0</v>
      </c>
      <c r="I295" s="961">
        <f>IF('III. Datos Entrada-BE'!D41=0,0,H295*'III. Datos Entrada-BE'!$C$120*0.717*0.001)*('III. Datos Entrada-BE'!G41/'III. Datos Entrada-BE'!E41)</f>
        <v>0</v>
      </c>
      <c r="J295" s="964">
        <f t="shared" si="34"/>
        <v>0</v>
      </c>
      <c r="K295" s="22"/>
      <c r="L295" s="22"/>
      <c r="M295" s="22"/>
      <c r="O295" s="22"/>
      <c r="P295" s="20"/>
      <c r="Q295" s="20"/>
      <c r="R295" s="20"/>
    </row>
    <row r="296" spans="1:94" ht="13" thickBot="1" x14ac:dyDescent="0.3">
      <c r="B296" s="965" t="str">
        <f>'III. Datos Entrada-BE'!$B$42</f>
        <v>Diciembre / December</v>
      </c>
      <c r="C296" s="966">
        <f>'III. Datos Entrada-BE'!$E$42</f>
        <v>31</v>
      </c>
      <c r="D296" s="967">
        <f>MIN(0.95, MAX(0.104,EXP(15175*(('III. Datos Entrada-BE'!C42+273)-303.16)/(1.987*('III. Datos Entrada-BE'!C42+273)*303.16))))</f>
        <v>0.104</v>
      </c>
      <c r="E296" s="968">
        <f t="shared" si="33"/>
        <v>0</v>
      </c>
      <c r="F296" s="967">
        <f>(E296*'III. Datos Entrada-BE'!H89*'III. Datos Entrada-BE'!$H$170*C296*0.8)+G296</f>
        <v>0</v>
      </c>
      <c r="G296" s="969">
        <f>IF('III. Datos Entrada-BE'!$E$147=B295,0,IF('III. Datos Entrada-BE'!$F$147=B295,0,IF('III. Datos Entrada-BE'!$G$147=B295,0,IF('III. Datos Entrada-BE'!$C$147="Sí",0,(F295-H295)))))</f>
        <v>0</v>
      </c>
      <c r="H296" s="967">
        <f t="shared" si="35"/>
        <v>0</v>
      </c>
      <c r="I296" s="967">
        <f>IF('III. Datos Entrada-BE'!D42=0,0,H296*'III. Datos Entrada-BE'!$C$120*0.717*0.001)*('III. Datos Entrada-BE'!G42/'III. Datos Entrada-BE'!E42)</f>
        <v>0</v>
      </c>
      <c r="J296" s="970">
        <f t="shared" si="34"/>
        <v>0</v>
      </c>
      <c r="K296" s="20"/>
      <c r="L296" s="20"/>
      <c r="M296" s="20"/>
    </row>
    <row r="297" spans="1:94" ht="13.5" thickBot="1" x14ac:dyDescent="0.35">
      <c r="B297" s="27" t="s">
        <v>407</v>
      </c>
      <c r="C297" s="973"/>
      <c r="D297" s="39"/>
      <c r="E297" s="39"/>
      <c r="F297" s="40"/>
      <c r="G297" s="974"/>
      <c r="H297" s="68">
        <f>SUM(H285:H296)</f>
        <v>0</v>
      </c>
      <c r="I297" s="69">
        <f>SUM(I285:I296)</f>
        <v>0</v>
      </c>
      <c r="J297" s="70">
        <f>SUM(J285:J296)</f>
        <v>0</v>
      </c>
      <c r="K297" s="45"/>
      <c r="L297" s="45"/>
    </row>
    <row r="298" spans="1:94" ht="13.5" thickBot="1" x14ac:dyDescent="0.35">
      <c r="B298" s="9"/>
      <c r="C298" s="73"/>
      <c r="D298" s="12"/>
      <c r="E298" s="12"/>
      <c r="F298" s="8"/>
      <c r="G298" s="8"/>
      <c r="H298" s="8"/>
      <c r="I298" s="8"/>
      <c r="J298" s="8"/>
      <c r="K298" s="45"/>
      <c r="L298" s="45"/>
    </row>
    <row r="299" spans="1:94" s="49" customFormat="1" ht="13.5" thickBot="1" x14ac:dyDescent="0.35">
      <c r="A299" s="2"/>
      <c r="B299" s="41" t="s">
        <v>408</v>
      </c>
      <c r="C299" s="284"/>
      <c r="D299" s="43"/>
      <c r="E299" s="43"/>
      <c r="F299" s="43"/>
      <c r="G299" s="569">
        <f>IF('III. Datos Entrada-BE'!C$147="Sí",0,IF('III. Datos Entrada-BE'!E$147=B296,0,IF('III. Datos Entrada-BE'!F$147='V. BE CH4-AS'!B296,0,IF('III. Datos Entrada-BE'!G$147='V. BE CH4-AS'!B296,0,F296-H296))))</f>
        <v>0</v>
      </c>
      <c r="H299" s="8"/>
      <c r="I299" s="8"/>
      <c r="J299" s="8"/>
      <c r="K299" s="45"/>
      <c r="L299" s="45"/>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row>
    <row r="300" spans="1:94" ht="63" thickBot="1" x14ac:dyDescent="0.35">
      <c r="G300" s="46" t="s">
        <v>409</v>
      </c>
      <c r="H300" s="8"/>
      <c r="I300" s="8"/>
      <c r="J300" s="8"/>
      <c r="K300" s="45"/>
      <c r="L300" s="45"/>
    </row>
    <row r="301" spans="1:94" ht="13" x14ac:dyDescent="0.3">
      <c r="B301" s="9"/>
      <c r="C301" s="73"/>
      <c r="D301" s="12"/>
      <c r="E301" s="12"/>
      <c r="F301" s="8"/>
      <c r="G301" s="8"/>
      <c r="H301" s="8"/>
      <c r="I301" s="8"/>
      <c r="J301" s="8"/>
      <c r="K301" s="45"/>
      <c r="L301" s="45"/>
    </row>
    <row r="302" spans="1:94" ht="13.5" thickBot="1" x14ac:dyDescent="0.35">
      <c r="B302" s="9"/>
      <c r="C302" s="53"/>
    </row>
    <row r="303" spans="1:94" ht="13" x14ac:dyDescent="0.3">
      <c r="B303" s="9"/>
      <c r="C303" s="53"/>
      <c r="E303" s="1034" t="s">
        <v>413</v>
      </c>
      <c r="F303" s="1052"/>
      <c r="G303" s="1052"/>
      <c r="H303" s="1052"/>
      <c r="I303" s="1052"/>
      <c r="J303" s="1053"/>
    </row>
    <row r="304" spans="1:94" ht="13" x14ac:dyDescent="0.3">
      <c r="B304" s="9"/>
      <c r="C304" s="53"/>
      <c r="E304" s="1054"/>
      <c r="F304" s="1055"/>
      <c r="G304" s="1055"/>
      <c r="H304" s="1055"/>
      <c r="I304" s="1055"/>
      <c r="J304" s="1056"/>
    </row>
    <row r="305" spans="2:16" ht="13.5" thickBot="1" x14ac:dyDescent="0.35">
      <c r="B305" s="9"/>
      <c r="C305" s="53"/>
      <c r="E305" s="1057"/>
      <c r="F305" s="1058"/>
      <c r="G305" s="1058"/>
      <c r="H305" s="1058"/>
      <c r="I305" s="1058"/>
      <c r="J305" s="1059"/>
    </row>
    <row r="306" spans="2:16" ht="13.5" thickBot="1" x14ac:dyDescent="0.35">
      <c r="B306" s="9"/>
      <c r="C306" s="53"/>
    </row>
    <row r="307" spans="2:16" ht="13" x14ac:dyDescent="0.3">
      <c r="B307" s="23">
        <f>'III. Datos Entrada-BE'!C58</f>
        <v>0</v>
      </c>
      <c r="C307" s="24">
        <f>'III. Datos Entrada-BE'!B129</f>
        <v>0</v>
      </c>
      <c r="D307" s="25"/>
      <c r="E307" s="12"/>
      <c r="F307" s="12"/>
      <c r="G307" s="12"/>
      <c r="H307" s="12"/>
      <c r="I307" s="12"/>
      <c r="J307" s="12"/>
    </row>
    <row r="308" spans="2:16" ht="15" x14ac:dyDescent="0.4">
      <c r="B308" s="745" t="s">
        <v>414</v>
      </c>
      <c r="C308" s="883">
        <f>'III. Datos Entrada-BE'!D107</f>
        <v>0</v>
      </c>
      <c r="E308" s="8"/>
      <c r="F308" s="12"/>
      <c r="G308" s="12"/>
      <c r="H308" s="12"/>
      <c r="I308" s="12"/>
      <c r="J308" s="12"/>
    </row>
    <row r="309" spans="2:16" ht="13.5" thickBot="1" x14ac:dyDescent="0.35">
      <c r="B309" s="72"/>
      <c r="C309" s="487"/>
      <c r="E309" s="8"/>
      <c r="F309" s="12"/>
      <c r="G309" s="12"/>
      <c r="H309" s="12"/>
      <c r="I309" s="12"/>
      <c r="J309" s="12"/>
    </row>
    <row r="310" spans="2:16" ht="15.5" thickBot="1" x14ac:dyDescent="0.45">
      <c r="B310" s="59" t="s">
        <v>97</v>
      </c>
      <c r="C310" s="285" t="s">
        <v>399</v>
      </c>
      <c r="D310" s="61" t="s">
        <v>400</v>
      </c>
      <c r="E310" s="62" t="s">
        <v>401</v>
      </c>
      <c r="F310" s="63" t="s">
        <v>402</v>
      </c>
      <c r="G310" s="62" t="s">
        <v>403</v>
      </c>
      <c r="H310" s="63" t="s">
        <v>404</v>
      </c>
      <c r="I310" s="64" t="s">
        <v>405</v>
      </c>
      <c r="J310" s="65" t="s">
        <v>406</v>
      </c>
    </row>
    <row r="311" spans="2:16" ht="13" x14ac:dyDescent="0.3">
      <c r="B311" s="29" t="str">
        <f>'III. Datos Entrada-BE'!$B$31</f>
        <v>Enero / January</v>
      </c>
      <c r="C311" s="483">
        <f>'III. Datos Entrada-BE'!$E$31</f>
        <v>31</v>
      </c>
      <c r="D311" s="50">
        <f>MIN(0.95, MAX(0.104,EXP(15175*(('III. Datos Entrada-BE'!C31+273)-303.16)/(1.987*('III. Datos Entrada-BE'!C31+273)*303.16))))</f>
        <v>0.104</v>
      </c>
      <c r="E311" s="51">
        <f t="shared" ref="E311:E322" si="36">$C$308</f>
        <v>0</v>
      </c>
      <c r="F311" s="50">
        <f>(E311*'III. Datos Entrada-BE'!I78*'III. Datos Entrada-BE'!$I$169*C311*0.8)+G311</f>
        <v>0</v>
      </c>
      <c r="G311" s="32">
        <v>0</v>
      </c>
      <c r="H311" s="979">
        <f>F311*D311</f>
        <v>0</v>
      </c>
      <c r="I311" s="50">
        <f>IF('III. Datos Entrada-BE'!D31=0,0,H311*'III. Datos Entrada-BE'!$C$121*0.717*0.001)*('III. Datos Entrada-BE'!G31/'III. Datos Entrada-BE'!E31)</f>
        <v>0</v>
      </c>
      <c r="J311" s="943">
        <f t="shared" ref="J311:J322" si="37">I311*PCG</f>
        <v>0</v>
      </c>
      <c r="K311" s="22"/>
      <c r="L311" s="22"/>
      <c r="M311" s="22"/>
      <c r="O311" s="10"/>
    </row>
    <row r="312" spans="2:16" ht="13" x14ac:dyDescent="0.3">
      <c r="B312" s="959" t="str">
        <f>'III. Datos Entrada-BE'!$B$32</f>
        <v>Febrero / February</v>
      </c>
      <c r="C312" s="960">
        <f>'III. Datos Entrada-BE'!$E$32</f>
        <v>28</v>
      </c>
      <c r="D312" s="961">
        <f>MIN(0.95, MAX(0.104,EXP(15175*(('III. Datos Entrada-BE'!C32+273)-303.16)/(1.987*('III. Datos Entrada-BE'!C32+273)*303.16))))</f>
        <v>0.104</v>
      </c>
      <c r="E312" s="962">
        <f t="shared" si="36"/>
        <v>0</v>
      </c>
      <c r="F312" s="961">
        <f>(E312*'III. Datos Entrada-BE'!I79*'III. Datos Entrada-BE'!$I$169*C312*0.8)+G312</f>
        <v>0</v>
      </c>
      <c r="G312" s="963">
        <f>IF('III. Datos Entrada-BE'!$E$146=B311,0,IF('III. Datos Entrada-BE'!$F$146=B311,0,IF('III. Datos Entrada-BE'!$G$146=B311,0,IF('III. Datos Entrada-BE'!$C$146="Sí",0,(F311-H311)))))</f>
        <v>0</v>
      </c>
      <c r="H312" s="961">
        <f t="shared" ref="H312:H322" si="38">F312*D312</f>
        <v>0</v>
      </c>
      <c r="I312" s="961">
        <f>IF('III. Datos Entrada-BE'!D32=0,0,H312*'III. Datos Entrada-BE'!$C$121*0.717*0.001)*('III. Datos Entrada-BE'!G32/'III. Datos Entrada-BE'!E32)</f>
        <v>0</v>
      </c>
      <c r="J312" s="964">
        <f t="shared" si="37"/>
        <v>0</v>
      </c>
      <c r="K312" s="22"/>
      <c r="L312" s="22"/>
      <c r="M312" s="22"/>
      <c r="O312" s="10"/>
    </row>
    <row r="313" spans="2:16" ht="13" x14ac:dyDescent="0.3">
      <c r="B313" s="959" t="str">
        <f>'III. Datos Entrada-BE'!$B$33</f>
        <v>Marzo / March</v>
      </c>
      <c r="C313" s="960">
        <f>'III. Datos Entrada-BE'!$E$33</f>
        <v>31</v>
      </c>
      <c r="D313" s="961">
        <f>MIN(0.95, MAX(0.104,EXP(15175*(('III. Datos Entrada-BE'!C33+273)-303.16)/(1.987*('III. Datos Entrada-BE'!C33+273)*303.16))))</f>
        <v>0.104</v>
      </c>
      <c r="E313" s="962">
        <f t="shared" si="36"/>
        <v>0</v>
      </c>
      <c r="F313" s="961">
        <f>(E313*'III. Datos Entrada-BE'!I80*'III. Datos Entrada-BE'!$I$169*C313*0.8)+G313</f>
        <v>0</v>
      </c>
      <c r="G313" s="963">
        <f>IF('III. Datos Entrada-BE'!$E$146=B312,0,IF('III. Datos Entrada-BE'!$F$146=B312,0,IF('III. Datos Entrada-BE'!$G$146=B312,0,IF('III. Datos Entrada-BE'!$C$146="Sí",0,(F312-H312)))))</f>
        <v>0</v>
      </c>
      <c r="H313" s="961">
        <f t="shared" si="38"/>
        <v>0</v>
      </c>
      <c r="I313" s="961">
        <f>IF('III. Datos Entrada-BE'!D33=0,0,H313*'III. Datos Entrada-BE'!$C$121*0.717*0.001)*('III. Datos Entrada-BE'!G33/'III. Datos Entrada-BE'!E33)</f>
        <v>0</v>
      </c>
      <c r="J313" s="964">
        <f t="shared" si="37"/>
        <v>0</v>
      </c>
      <c r="K313" s="22"/>
      <c r="L313" s="22"/>
      <c r="M313" s="22"/>
      <c r="O313" s="10"/>
    </row>
    <row r="314" spans="2:16" x14ac:dyDescent="0.25">
      <c r="B314" s="959" t="str">
        <f>'III. Datos Entrada-BE'!$B$34</f>
        <v>Abril / April</v>
      </c>
      <c r="C314" s="960">
        <f>'III. Datos Entrada-BE'!$E$34</f>
        <v>30</v>
      </c>
      <c r="D314" s="961">
        <f>MIN(0.95, MAX(0.104,EXP(15175*(('III. Datos Entrada-BE'!C34+273)-303.16)/(1.987*('III. Datos Entrada-BE'!C34+273)*303.16))))</f>
        <v>0.104</v>
      </c>
      <c r="E314" s="962">
        <f t="shared" si="36"/>
        <v>0</v>
      </c>
      <c r="F314" s="961">
        <f>(E314*'III. Datos Entrada-BE'!I81*'III. Datos Entrada-BE'!$I$169*C314*0.8)+G314</f>
        <v>0</v>
      </c>
      <c r="G314" s="963">
        <f>IF('III. Datos Entrada-BE'!$E$146=B313,0,IF('III. Datos Entrada-BE'!$F$146=B313,0,IF('III. Datos Entrada-BE'!$G$146=B313,0,IF('III. Datos Entrada-BE'!$C$146="Sí",0,(F313-H313)))))</f>
        <v>0</v>
      </c>
      <c r="H314" s="961">
        <f t="shared" si="38"/>
        <v>0</v>
      </c>
      <c r="I314" s="961">
        <f>IF('III. Datos Entrada-BE'!D34=0,0,H314*'III. Datos Entrada-BE'!$C$121*0.717*0.001)*('III. Datos Entrada-BE'!G34/'III. Datos Entrada-BE'!E34)</f>
        <v>0</v>
      </c>
      <c r="J314" s="964">
        <f t="shared" si="37"/>
        <v>0</v>
      </c>
      <c r="K314" s="20"/>
      <c r="L314" s="20"/>
      <c r="M314" s="20"/>
    </row>
    <row r="315" spans="2:16" x14ac:dyDescent="0.25">
      <c r="B315" s="959" t="str">
        <f>'III. Datos Entrada-BE'!$B$35</f>
        <v>Mayo / May</v>
      </c>
      <c r="C315" s="960">
        <f>'III. Datos Entrada-BE'!$E$35</f>
        <v>31</v>
      </c>
      <c r="D315" s="961">
        <f>MIN(0.95, MAX(0.104,EXP(15175*(('III. Datos Entrada-BE'!C35+273)-303.16)/(1.987*('III. Datos Entrada-BE'!C35+273)*303.16))))</f>
        <v>0.104</v>
      </c>
      <c r="E315" s="962">
        <f t="shared" si="36"/>
        <v>0</v>
      </c>
      <c r="F315" s="961">
        <f>(E315*'III. Datos Entrada-BE'!I82*'III. Datos Entrada-BE'!$I$169*C315*0.8)+G315</f>
        <v>0</v>
      </c>
      <c r="G315" s="963">
        <f>IF('III. Datos Entrada-BE'!$E$146=B314,0,IF('III. Datos Entrada-BE'!$F$146=B314,0,IF('III. Datos Entrada-BE'!$G$146=B314,0,IF('III. Datos Entrada-BE'!$C$146="Sí",0,(F314-H314)))))</f>
        <v>0</v>
      </c>
      <c r="H315" s="961">
        <f t="shared" si="38"/>
        <v>0</v>
      </c>
      <c r="I315" s="961">
        <f>IF('III. Datos Entrada-BE'!D35=0,0,H315*'III. Datos Entrada-BE'!$C$121*0.717*0.001)*('III. Datos Entrada-BE'!G35/'III. Datos Entrada-BE'!E35)</f>
        <v>0</v>
      </c>
      <c r="J315" s="964">
        <f t="shared" si="37"/>
        <v>0</v>
      </c>
      <c r="K315" s="45"/>
      <c r="L315" s="45"/>
      <c r="O315" s="10"/>
      <c r="P315" s="18"/>
    </row>
    <row r="316" spans="2:16" ht="13" x14ac:dyDescent="0.3">
      <c r="B316" s="959" t="str">
        <f>'III. Datos Entrada-BE'!$B$36</f>
        <v>Junio / June</v>
      </c>
      <c r="C316" s="960">
        <f>'III. Datos Entrada-BE'!$E$36</f>
        <v>30</v>
      </c>
      <c r="D316" s="961">
        <f>MIN(0.95, MAX(0.104,EXP(15175*(('III. Datos Entrada-BE'!C36+273)-303.16)/(1.987*('III. Datos Entrada-BE'!C36+273)*303.16))))</f>
        <v>0.104</v>
      </c>
      <c r="E316" s="962">
        <f t="shared" si="36"/>
        <v>0</v>
      </c>
      <c r="F316" s="961">
        <f>(E316*'III. Datos Entrada-BE'!I83*'III. Datos Entrada-BE'!$I$169*C316*0.8)+G316</f>
        <v>0</v>
      </c>
      <c r="G316" s="963">
        <f>IF('III. Datos Entrada-BE'!$E$146=B315,0,IF('III. Datos Entrada-BE'!$F$146=B315,0,IF('III. Datos Entrada-BE'!$G$146=B315,0,IF('III. Datos Entrada-BE'!$C$146="Sí",0,(F315-H315)))))</f>
        <v>0</v>
      </c>
      <c r="H316" s="961">
        <f t="shared" si="38"/>
        <v>0</v>
      </c>
      <c r="I316" s="961">
        <f>IF('III. Datos Entrada-BE'!D36=0,0,H316*'III. Datos Entrada-BE'!$C$121*0.717*0.001)*('III. Datos Entrada-BE'!G36/'III. Datos Entrada-BE'!E36)</f>
        <v>0</v>
      </c>
      <c r="J316" s="964">
        <f t="shared" si="37"/>
        <v>0</v>
      </c>
      <c r="N316" s="9"/>
      <c r="O316" s="10"/>
    </row>
    <row r="317" spans="2:16" x14ac:dyDescent="0.25">
      <c r="B317" s="959" t="str">
        <f>'III. Datos Entrada-BE'!$B$37</f>
        <v>Julio / July</v>
      </c>
      <c r="C317" s="960">
        <f>'III. Datos Entrada-BE'!$E$37</f>
        <v>31</v>
      </c>
      <c r="D317" s="961">
        <f>MIN(0.95, MAX(0.104,EXP(15175*(('III. Datos Entrada-BE'!C37+273)-303.16)/(1.987*('III. Datos Entrada-BE'!C37+273)*303.16))))</f>
        <v>0.104</v>
      </c>
      <c r="E317" s="962">
        <f t="shared" si="36"/>
        <v>0</v>
      </c>
      <c r="F317" s="961">
        <f>(E317*'III. Datos Entrada-BE'!I84*'III. Datos Entrada-BE'!$I$169*C317*0.8)+G317</f>
        <v>0</v>
      </c>
      <c r="G317" s="963">
        <f>IF('III. Datos Entrada-BE'!$E$146=B316,0,IF('III. Datos Entrada-BE'!$F$146=B316,0,IF('III. Datos Entrada-BE'!$G$146=B316,0,IF('III. Datos Entrada-BE'!$C$146="Sí",0,(F316-H316)))))</f>
        <v>0</v>
      </c>
      <c r="H317" s="961">
        <f t="shared" si="38"/>
        <v>0</v>
      </c>
      <c r="I317" s="961">
        <f>IF('III. Datos Entrada-BE'!D37=0,0,H317*'III. Datos Entrada-BE'!$C$121*0.717*0.001)*('III. Datos Entrada-BE'!G37/'III. Datos Entrada-BE'!E37)</f>
        <v>0</v>
      </c>
      <c r="J317" s="964">
        <f t="shared" si="37"/>
        <v>0</v>
      </c>
    </row>
    <row r="318" spans="2:16" x14ac:dyDescent="0.25">
      <c r="B318" s="959" t="str">
        <f>'III. Datos Entrada-BE'!$B$38</f>
        <v>Agosto / August</v>
      </c>
      <c r="C318" s="960">
        <f>'III. Datos Entrada-BE'!$E$38</f>
        <v>31</v>
      </c>
      <c r="D318" s="961">
        <f>MIN(0.95, MAX(0.104,EXP(15175*(('III. Datos Entrada-BE'!C38+273)-303.16)/(1.987*('III. Datos Entrada-BE'!C38+273)*303.16))))</f>
        <v>0.104</v>
      </c>
      <c r="E318" s="962">
        <f t="shared" si="36"/>
        <v>0</v>
      </c>
      <c r="F318" s="961">
        <f>(E318*'III. Datos Entrada-BE'!I85*'III. Datos Entrada-BE'!$I$169*C318*0.8)+G318</f>
        <v>0</v>
      </c>
      <c r="G318" s="963">
        <f>IF('III. Datos Entrada-BE'!$E$146=B317,0,IF('III. Datos Entrada-BE'!$F$146=B317,0,IF('III. Datos Entrada-BE'!$G$146=B317,0,IF('III. Datos Entrada-BE'!$C$146="Sí",0,(F317-H317)))))</f>
        <v>0</v>
      </c>
      <c r="H318" s="961">
        <f t="shared" si="38"/>
        <v>0</v>
      </c>
      <c r="I318" s="961">
        <f>IF('III. Datos Entrada-BE'!D38=0,0,H318*'III. Datos Entrada-BE'!$C$121*0.717*0.001)*('III. Datos Entrada-BE'!G38/'III. Datos Entrada-BE'!E38)</f>
        <v>0</v>
      </c>
      <c r="J318" s="964">
        <f t="shared" si="37"/>
        <v>0</v>
      </c>
    </row>
    <row r="319" spans="2:16" x14ac:dyDescent="0.25">
      <c r="B319" s="959" t="str">
        <f>'III. Datos Entrada-BE'!$B$39</f>
        <v>Septiembre / September</v>
      </c>
      <c r="C319" s="960">
        <f>'III. Datos Entrada-BE'!$E$39</f>
        <v>30</v>
      </c>
      <c r="D319" s="961">
        <f>MIN(0.95, MAX(0.104,EXP(15175*(('III. Datos Entrada-BE'!C39+273)-303.16)/(1.987*('III. Datos Entrada-BE'!C39+273)*303.16))))</f>
        <v>0.104</v>
      </c>
      <c r="E319" s="962">
        <f t="shared" si="36"/>
        <v>0</v>
      </c>
      <c r="F319" s="961">
        <f>(E319*'III. Datos Entrada-BE'!I86*'III. Datos Entrada-BE'!$I$169*C319*0.8)+G319</f>
        <v>0</v>
      </c>
      <c r="G319" s="963">
        <f>IF('III. Datos Entrada-BE'!$E$146=B318,0,IF('III. Datos Entrada-BE'!$F$146=B318,0,IF('III. Datos Entrada-BE'!$G$146=B318,0,IF('III. Datos Entrada-BE'!$C$146="Sí",0,(F318-H318)))))</f>
        <v>0</v>
      </c>
      <c r="H319" s="961">
        <f t="shared" si="38"/>
        <v>0</v>
      </c>
      <c r="I319" s="961">
        <f>IF('III. Datos Entrada-BE'!D39=0,0,H319*'III. Datos Entrada-BE'!$C$121*0.717*0.001)*('III. Datos Entrada-BE'!G39/'III. Datos Entrada-BE'!E39)</f>
        <v>0</v>
      </c>
      <c r="J319" s="964">
        <f t="shared" si="37"/>
        <v>0</v>
      </c>
    </row>
    <row r="320" spans="2:16" x14ac:dyDescent="0.25">
      <c r="B320" s="959" t="str">
        <f>'III. Datos Entrada-BE'!$B$40</f>
        <v>Octubre / October</v>
      </c>
      <c r="C320" s="960">
        <f>'III. Datos Entrada-BE'!$E$40</f>
        <v>31</v>
      </c>
      <c r="D320" s="961">
        <f>MIN(0.95, MAX(0.104,EXP(15175*(('III. Datos Entrada-BE'!C40+273)-303.16)/(1.987*('III. Datos Entrada-BE'!C40+273)*303.16))))</f>
        <v>0.104</v>
      </c>
      <c r="E320" s="962">
        <f t="shared" si="36"/>
        <v>0</v>
      </c>
      <c r="F320" s="961">
        <f>(E320*'III. Datos Entrada-BE'!I87*'III. Datos Entrada-BE'!$I$169*C320*0.8)+G320</f>
        <v>0</v>
      </c>
      <c r="G320" s="963">
        <f>IF('III. Datos Entrada-BE'!$E$146=B319,0,IF('III. Datos Entrada-BE'!$F$146=B319,0,IF('III. Datos Entrada-BE'!$G$146=B319,0,IF('III. Datos Entrada-BE'!$C$146="Sí",0,(F319-H319)))))</f>
        <v>0</v>
      </c>
      <c r="H320" s="961">
        <f t="shared" si="38"/>
        <v>0</v>
      </c>
      <c r="I320" s="961">
        <f>IF('III. Datos Entrada-BE'!D40=0,0,H320*'III. Datos Entrada-BE'!$C$121*0.717*0.001)*('III. Datos Entrada-BE'!G40/'III. Datos Entrada-BE'!E40)</f>
        <v>0</v>
      </c>
      <c r="J320" s="964">
        <f t="shared" si="37"/>
        <v>0</v>
      </c>
    </row>
    <row r="321" spans="2:18" x14ac:dyDescent="0.25">
      <c r="B321" s="959" t="str">
        <f>'III. Datos Entrada-BE'!$B$41</f>
        <v>Noviembre / November</v>
      </c>
      <c r="C321" s="960">
        <f>'III. Datos Entrada-BE'!$E$41</f>
        <v>30</v>
      </c>
      <c r="D321" s="961">
        <f>MIN(0.95, MAX(0.104,EXP(15175*(('III. Datos Entrada-BE'!C41+273)-303.16)/(1.987*('III. Datos Entrada-BE'!C41+273)*303.16))))</f>
        <v>0.104</v>
      </c>
      <c r="E321" s="962">
        <f t="shared" si="36"/>
        <v>0</v>
      </c>
      <c r="F321" s="961">
        <f>(E321*'III. Datos Entrada-BE'!I88*'III. Datos Entrada-BE'!$I$169*C321*0.8)+G321</f>
        <v>0</v>
      </c>
      <c r="G321" s="963">
        <f>IF('III. Datos Entrada-BE'!$E$146=B320,0,IF('III. Datos Entrada-BE'!$F$146=B320,0,IF('III. Datos Entrada-BE'!$G$146=B320,0,IF('III. Datos Entrada-BE'!$C$146="Sí",0,(F320-H320)))))</f>
        <v>0</v>
      </c>
      <c r="H321" s="961">
        <f t="shared" si="38"/>
        <v>0</v>
      </c>
      <c r="I321" s="961">
        <f>IF('III. Datos Entrada-BE'!D41=0,0,H321*'III. Datos Entrada-BE'!$C$121*0.717*0.001)*('III. Datos Entrada-BE'!G41/'III. Datos Entrada-BE'!E41)</f>
        <v>0</v>
      </c>
      <c r="J321" s="964">
        <f t="shared" si="37"/>
        <v>0</v>
      </c>
    </row>
    <row r="322" spans="2:18" ht="13" thickBot="1" x14ac:dyDescent="0.3">
      <c r="B322" s="965" t="str">
        <f>'III. Datos Entrada-BE'!$B$42</f>
        <v>Diciembre / December</v>
      </c>
      <c r="C322" s="966">
        <f>'III. Datos Entrada-BE'!$E$42</f>
        <v>31</v>
      </c>
      <c r="D322" s="967">
        <f>MIN(0.95, MAX(0.104,EXP(15175*(('III. Datos Entrada-BE'!C42+273)-303.16)/(1.987*('III. Datos Entrada-BE'!C42+273)*303.16))))</f>
        <v>0.104</v>
      </c>
      <c r="E322" s="968">
        <f t="shared" si="36"/>
        <v>0</v>
      </c>
      <c r="F322" s="967">
        <f>(E322*'III. Datos Entrada-BE'!I89*'III. Datos Entrada-BE'!$I$169*C322*0.8)+G322</f>
        <v>0</v>
      </c>
      <c r="G322" s="969">
        <f>IF('III. Datos Entrada-BE'!$E$146=B321,0,IF('III. Datos Entrada-BE'!$F$146=B321,0,IF('III. Datos Entrada-BE'!$G$146=B321,0,IF('III. Datos Entrada-BE'!$C$146="Sí",0,(F321-H321)))))</f>
        <v>0</v>
      </c>
      <c r="H322" s="967">
        <f t="shared" si="38"/>
        <v>0</v>
      </c>
      <c r="I322" s="967">
        <f>IF('III. Datos Entrada-BE'!D42=0,0,H322*'III. Datos Entrada-BE'!$C$121*0.717*0.001)*('III. Datos Entrada-BE'!G42/'III. Datos Entrada-BE'!E42)</f>
        <v>0</v>
      </c>
      <c r="J322" s="970">
        <f t="shared" si="37"/>
        <v>0</v>
      </c>
    </row>
    <row r="323" spans="2:18" ht="13.5" thickBot="1" x14ac:dyDescent="0.35">
      <c r="B323" s="27" t="s">
        <v>407</v>
      </c>
      <c r="C323" s="973"/>
      <c r="D323" s="39"/>
      <c r="E323" s="39"/>
      <c r="F323" s="40"/>
      <c r="G323" s="974"/>
      <c r="H323" s="243">
        <f>SUM(H311:H322)</f>
        <v>0</v>
      </c>
      <c r="I323" s="54">
        <f>SUM(I311:I322)</f>
        <v>0</v>
      </c>
      <c r="J323" s="55">
        <f>SUM(J311:J322)</f>
        <v>0</v>
      </c>
    </row>
    <row r="324" spans="2:18" ht="13.5" thickBot="1" x14ac:dyDescent="0.35">
      <c r="B324" s="9"/>
      <c r="C324" s="73"/>
      <c r="D324" s="12"/>
      <c r="E324" s="12"/>
      <c r="F324" s="8"/>
      <c r="G324" s="8"/>
      <c r="H324" s="8"/>
      <c r="I324" s="8"/>
      <c r="J324" s="8"/>
    </row>
    <row r="325" spans="2:18" ht="13.5" thickBot="1" x14ac:dyDescent="0.35">
      <c r="B325" s="41" t="s">
        <v>408</v>
      </c>
      <c r="C325" s="284"/>
      <c r="D325" s="43"/>
      <c r="E325" s="43"/>
      <c r="F325" s="43"/>
      <c r="G325" s="569">
        <f>IF('III. Datos Entrada-BE'!C$146="Sí",0,IF('III. Datos Entrada-BE'!E$146=B322,0,IF('III. Datos Entrada-BE'!F$146='V. BE CH4-AS'!B322,0,IF('III. Datos Entrada-BE'!G$146='V. BE CH4-AS'!B322,0,F322-H322))))</f>
        <v>0</v>
      </c>
      <c r="H325" s="8"/>
      <c r="I325" s="8"/>
      <c r="J325" s="8"/>
    </row>
    <row r="326" spans="2:18" ht="63" thickBot="1" x14ac:dyDescent="0.35">
      <c r="G326" s="46" t="s">
        <v>409</v>
      </c>
      <c r="H326" s="8"/>
      <c r="I326" s="8"/>
      <c r="J326" s="8"/>
    </row>
    <row r="327" spans="2:18" ht="13" x14ac:dyDescent="0.3">
      <c r="B327" s="9"/>
      <c r="C327" s="53"/>
    </row>
    <row r="328" spans="2:18" ht="13.5" thickBot="1" x14ac:dyDescent="0.35">
      <c r="B328" s="9"/>
      <c r="C328" s="53"/>
    </row>
    <row r="329" spans="2:18" ht="13" x14ac:dyDescent="0.3">
      <c r="B329" s="9"/>
      <c r="C329" s="53"/>
      <c r="E329" s="1034" t="s">
        <v>413</v>
      </c>
      <c r="F329" s="1035"/>
      <c r="G329" s="1035"/>
      <c r="H329" s="1035"/>
      <c r="I329" s="1035"/>
      <c r="J329" s="1036"/>
    </row>
    <row r="330" spans="2:18" s="9" customFormat="1" ht="13.5" thickBot="1" x14ac:dyDescent="0.35">
      <c r="C330" s="73"/>
      <c r="D330" s="12"/>
      <c r="E330" s="1037"/>
      <c r="F330" s="1038"/>
      <c r="G330" s="1038"/>
      <c r="H330" s="1038"/>
      <c r="I330" s="1038"/>
      <c r="J330" s="1039"/>
      <c r="K330" s="36"/>
      <c r="L330" s="36"/>
      <c r="M330" s="37"/>
    </row>
    <row r="331" spans="2:18" ht="13.5" thickBot="1" x14ac:dyDescent="0.35">
      <c r="B331" s="23">
        <f>B307</f>
        <v>0</v>
      </c>
      <c r="C331" s="24">
        <f>'III. Datos Entrada-BE'!B130</f>
        <v>0</v>
      </c>
      <c r="D331" s="25"/>
      <c r="E331" s="1040"/>
      <c r="F331" s="1041"/>
      <c r="G331" s="1041"/>
      <c r="H331" s="1041"/>
      <c r="I331" s="1041"/>
      <c r="J331" s="1042"/>
    </row>
    <row r="332" spans="2:18" ht="15" x14ac:dyDescent="0.4">
      <c r="B332" s="745" t="s">
        <v>398</v>
      </c>
      <c r="C332" s="883">
        <f>C308</f>
        <v>0</v>
      </c>
      <c r="E332" s="8"/>
      <c r="F332" s="12"/>
      <c r="G332" s="12"/>
      <c r="H332" s="12"/>
      <c r="I332" s="12"/>
      <c r="J332" s="12"/>
      <c r="K332" s="22"/>
      <c r="L332" s="22"/>
      <c r="M332" s="22"/>
      <c r="O332" s="22"/>
      <c r="P332" s="20"/>
      <c r="Q332" s="20"/>
      <c r="R332" s="20"/>
    </row>
    <row r="333" spans="2:18" ht="13.5" thickBot="1" x14ac:dyDescent="0.35">
      <c r="B333" s="72"/>
      <c r="C333" s="487"/>
      <c r="E333" s="8"/>
      <c r="F333" s="12"/>
      <c r="G333" s="12"/>
      <c r="H333" s="12"/>
      <c r="I333" s="12"/>
      <c r="J333" s="12"/>
      <c r="K333" s="22"/>
      <c r="L333" s="22"/>
      <c r="M333" s="22"/>
      <c r="O333" s="22"/>
      <c r="P333" s="20"/>
      <c r="Q333" s="20"/>
      <c r="R333" s="20"/>
    </row>
    <row r="334" spans="2:18" ht="15.5" thickBot="1" x14ac:dyDescent="0.45">
      <c r="B334" s="59" t="s">
        <v>97</v>
      </c>
      <c r="C334" s="285" t="s">
        <v>399</v>
      </c>
      <c r="D334" s="61" t="s">
        <v>400</v>
      </c>
      <c r="E334" s="62" t="s">
        <v>401</v>
      </c>
      <c r="F334" s="63" t="s">
        <v>402</v>
      </c>
      <c r="G334" s="570" t="s">
        <v>403</v>
      </c>
      <c r="H334" s="63" t="s">
        <v>404</v>
      </c>
      <c r="I334" s="64" t="s">
        <v>405</v>
      </c>
      <c r="J334" s="65" t="s">
        <v>406</v>
      </c>
    </row>
    <row r="335" spans="2:18" x14ac:dyDescent="0.25">
      <c r="B335" s="29" t="str">
        <f>'III. Datos Entrada-BE'!$B$31</f>
        <v>Enero / January</v>
      </c>
      <c r="C335" s="483">
        <f>'III. Datos Entrada-BE'!$E$31</f>
        <v>31</v>
      </c>
      <c r="D335" s="50">
        <f>MIN(0.95, MAX(0.104,EXP(15175*(('III. Datos Entrada-BE'!C31+273)-303.16)/(1.987*('III. Datos Entrada-BE'!C31+273)*303.16))))</f>
        <v>0.104</v>
      </c>
      <c r="E335" s="51">
        <f t="shared" ref="E335:E346" si="39">$C$332</f>
        <v>0</v>
      </c>
      <c r="F335" s="50">
        <f>(E335*'III. Datos Entrada-BE'!I78*'III. Datos Entrada-BE'!$I$170*C335*0.8)+G335</f>
        <v>0</v>
      </c>
      <c r="G335" s="32">
        <v>0</v>
      </c>
      <c r="H335" s="979">
        <f>F335*D335</f>
        <v>0</v>
      </c>
      <c r="I335" s="979">
        <f>IF('III. Datos Entrada-BE'!D31=0,0,H335*'III. Datos Entrada-BE'!$C$121*0.717*0.001)*('III. Datos Entrada-BE'!G31/'III. Datos Entrada-BE'!E31)</f>
        <v>0</v>
      </c>
      <c r="J335" s="943">
        <f t="shared" ref="J335:J346" si="40">I335*PCG</f>
        <v>0</v>
      </c>
    </row>
    <row r="336" spans="2:18" x14ac:dyDescent="0.25">
      <c r="B336" s="679" t="str">
        <f>'III. Datos Entrada-BE'!$B$32</f>
        <v>Febrero / February</v>
      </c>
      <c r="C336" s="884">
        <f>'III. Datos Entrada-BE'!$E$32</f>
        <v>28</v>
      </c>
      <c r="D336" s="887">
        <f>MIN(0.95, MAX(0.104,EXP(15175*(('III. Datos Entrada-BE'!C32+273)-303.16)/(1.987*('III. Datos Entrada-BE'!C32+273)*303.16))))</f>
        <v>0.104</v>
      </c>
      <c r="E336" s="822">
        <f t="shared" si="39"/>
        <v>0</v>
      </c>
      <c r="F336" s="887">
        <f>(E336*'III. Datos Entrada-BE'!I79*'III. Datos Entrada-BE'!$I$170*C336*0.8)+G336</f>
        <v>0</v>
      </c>
      <c r="G336" s="885">
        <f>IF('III. Datos Entrada-BE'!$E$147=B335,0,IF('III. Datos Entrada-BE'!$F$147=B335,0,IF('III. Datos Entrada-BE'!$G$147=B335,0,IF('III. Datos Entrada-BE'!$C$147="Sí",0,(F335-H335)))))</f>
        <v>0</v>
      </c>
      <c r="H336" s="887">
        <f t="shared" ref="H336:H346" si="41">F336*D336</f>
        <v>0</v>
      </c>
      <c r="I336" s="887">
        <f>IF('III. Datos Entrada-BE'!D32=0,0,H336*'III. Datos Entrada-BE'!$C$121*0.717*0.001)*('III. Datos Entrada-BE'!G32/'III. Datos Entrada-BE'!E32)</f>
        <v>0</v>
      </c>
      <c r="J336" s="888">
        <f t="shared" si="40"/>
        <v>0</v>
      </c>
    </row>
    <row r="337" spans="1:94" x14ac:dyDescent="0.25">
      <c r="B337" s="679" t="str">
        <f>'III. Datos Entrada-BE'!$B$33</f>
        <v>Marzo / March</v>
      </c>
      <c r="C337" s="884">
        <f>'III. Datos Entrada-BE'!$E$33</f>
        <v>31</v>
      </c>
      <c r="D337" s="887">
        <f>MIN(0.95, MAX(0.104,EXP(15175*(('III. Datos Entrada-BE'!C33+273)-303.16)/(1.987*('III. Datos Entrada-BE'!C33+273)*303.16))))</f>
        <v>0.104</v>
      </c>
      <c r="E337" s="822">
        <f t="shared" si="39"/>
        <v>0</v>
      </c>
      <c r="F337" s="887">
        <f>(E337*'III. Datos Entrada-BE'!I80*'III. Datos Entrada-BE'!$I$170*C337*0.8)+G337</f>
        <v>0</v>
      </c>
      <c r="G337" s="885">
        <f>IF('III. Datos Entrada-BE'!$E$147=B336,0,IF('III. Datos Entrada-BE'!$F$147=B336,0,IF('III. Datos Entrada-BE'!$G$147=B336,0,IF('III. Datos Entrada-BE'!$C$147="Sí",0,(F336-H336)))))</f>
        <v>0</v>
      </c>
      <c r="H337" s="887">
        <f t="shared" si="41"/>
        <v>0</v>
      </c>
      <c r="I337" s="887">
        <f>IF('III. Datos Entrada-BE'!D33=0,0,H337*'III. Datos Entrada-BE'!$C$121*0.717*0.001)*('III. Datos Entrada-BE'!G33/'III. Datos Entrada-BE'!E33)</f>
        <v>0</v>
      </c>
      <c r="J337" s="888">
        <f t="shared" si="40"/>
        <v>0</v>
      </c>
    </row>
    <row r="338" spans="1:94" x14ac:dyDescent="0.25">
      <c r="B338" s="679" t="str">
        <f>'III. Datos Entrada-BE'!$B$34</f>
        <v>Abril / April</v>
      </c>
      <c r="C338" s="884">
        <f>'III. Datos Entrada-BE'!$E$34</f>
        <v>30</v>
      </c>
      <c r="D338" s="887">
        <f>MIN(0.95, MAX(0.104,EXP(15175*(('III. Datos Entrada-BE'!C34+273)-303.16)/(1.987*('III. Datos Entrada-BE'!C34+273)*303.16))))</f>
        <v>0.104</v>
      </c>
      <c r="E338" s="822">
        <f t="shared" si="39"/>
        <v>0</v>
      </c>
      <c r="F338" s="887">
        <f>(E338*'III. Datos Entrada-BE'!I81*'III. Datos Entrada-BE'!$I$170*C338*0.8)+G338</f>
        <v>0</v>
      </c>
      <c r="G338" s="885">
        <f>IF('III. Datos Entrada-BE'!$E$147=B337,0,IF('III. Datos Entrada-BE'!$F$147=B337,0,IF('III. Datos Entrada-BE'!$G$147=B337,0,IF('III. Datos Entrada-BE'!$C$147="Sí",0,(F337-H337)))))</f>
        <v>0</v>
      </c>
      <c r="H338" s="887">
        <f t="shared" si="41"/>
        <v>0</v>
      </c>
      <c r="I338" s="887">
        <f>IF('III. Datos Entrada-BE'!D34=0,0,H338*'III. Datos Entrada-BE'!$C$121*0.717*0.001)*('III. Datos Entrada-BE'!G34/'III. Datos Entrada-BE'!E34)</f>
        <v>0</v>
      </c>
      <c r="J338" s="888">
        <f t="shared" si="40"/>
        <v>0</v>
      </c>
    </row>
    <row r="339" spans="1:94" x14ac:dyDescent="0.25">
      <c r="B339" s="679" t="str">
        <f>'III. Datos Entrada-BE'!$B$35</f>
        <v>Mayo / May</v>
      </c>
      <c r="C339" s="884">
        <f>'III. Datos Entrada-BE'!$E$35</f>
        <v>31</v>
      </c>
      <c r="D339" s="887">
        <f>MIN(0.95, MAX(0.104,EXP(15175*(('III. Datos Entrada-BE'!C35+273)-303.16)/(1.987*('III. Datos Entrada-BE'!C35+273)*303.16))))</f>
        <v>0.104</v>
      </c>
      <c r="E339" s="822">
        <f t="shared" si="39"/>
        <v>0</v>
      </c>
      <c r="F339" s="887">
        <f>(E339*'III. Datos Entrada-BE'!I82*'III. Datos Entrada-BE'!$I$170*C339*0.8)+G339</f>
        <v>0</v>
      </c>
      <c r="G339" s="885">
        <f>IF('III. Datos Entrada-BE'!$E$147=B338,0,IF('III. Datos Entrada-BE'!$F$147=B338,0,IF('III. Datos Entrada-BE'!$G$147=B338,0,IF('III. Datos Entrada-BE'!$C$147="Sí",0,(F338-H338)))))</f>
        <v>0</v>
      </c>
      <c r="H339" s="887">
        <f t="shared" si="41"/>
        <v>0</v>
      </c>
      <c r="I339" s="887">
        <f>IF('III. Datos Entrada-BE'!D35=0,0,H339*'III. Datos Entrada-BE'!$C$121*0.717*0.001)*('III. Datos Entrada-BE'!G35/'III. Datos Entrada-BE'!E35)</f>
        <v>0</v>
      </c>
      <c r="J339" s="888">
        <f t="shared" si="40"/>
        <v>0</v>
      </c>
    </row>
    <row r="340" spans="1:94" x14ac:dyDescent="0.25">
      <c r="B340" s="679" t="str">
        <f>'III. Datos Entrada-BE'!$B$36</f>
        <v>Junio / June</v>
      </c>
      <c r="C340" s="884">
        <f>'III. Datos Entrada-BE'!$E$36</f>
        <v>30</v>
      </c>
      <c r="D340" s="887">
        <f>MIN(0.95, MAX(0.104,EXP(15175*(('III. Datos Entrada-BE'!C36+273)-303.16)/(1.987*('III. Datos Entrada-BE'!C36+273)*303.16))))</f>
        <v>0.104</v>
      </c>
      <c r="E340" s="822">
        <f t="shared" si="39"/>
        <v>0</v>
      </c>
      <c r="F340" s="887">
        <f>(E340*'III. Datos Entrada-BE'!I83*'III. Datos Entrada-BE'!$I$170*C340*0.8)+G340</f>
        <v>0</v>
      </c>
      <c r="G340" s="885">
        <f>IF('III. Datos Entrada-BE'!$E$147=B339,0,IF('III. Datos Entrada-BE'!$F$147=B339,0,IF('III. Datos Entrada-BE'!$G$147=B339,0,IF('III. Datos Entrada-BE'!$C$147="Sí",0,(F339-H339)))))</f>
        <v>0</v>
      </c>
      <c r="H340" s="887">
        <f t="shared" si="41"/>
        <v>0</v>
      </c>
      <c r="I340" s="887">
        <f>IF('III. Datos Entrada-BE'!D36=0,0,H340*'III. Datos Entrada-BE'!$C$121*0.717*0.001)*('III. Datos Entrada-BE'!G36/'III. Datos Entrada-BE'!E36)</f>
        <v>0</v>
      </c>
      <c r="J340" s="888">
        <f t="shared" si="40"/>
        <v>0</v>
      </c>
    </row>
    <row r="341" spans="1:94" x14ac:dyDescent="0.25">
      <c r="B341" s="679" t="str">
        <f>'III. Datos Entrada-BE'!$B$37</f>
        <v>Julio / July</v>
      </c>
      <c r="C341" s="884">
        <f>'III. Datos Entrada-BE'!$E$37</f>
        <v>31</v>
      </c>
      <c r="D341" s="887">
        <f>MIN(0.95, MAX(0.104,EXP(15175*(('III. Datos Entrada-BE'!C37+273)-303.16)/(1.987*('III. Datos Entrada-BE'!C37+273)*303.16))))</f>
        <v>0.104</v>
      </c>
      <c r="E341" s="822">
        <f t="shared" si="39"/>
        <v>0</v>
      </c>
      <c r="F341" s="887">
        <f>(E341*'III. Datos Entrada-BE'!I84*'III. Datos Entrada-BE'!$I$170*C341*0.8)+G341</f>
        <v>0</v>
      </c>
      <c r="G341" s="885">
        <f>IF('III. Datos Entrada-BE'!$E$147=B340,0,IF('III. Datos Entrada-BE'!$F$147=B340,0,IF('III. Datos Entrada-BE'!$G$147=B340,0,IF('III. Datos Entrada-BE'!$C$147="Sí",0,(F340-H340)))))</f>
        <v>0</v>
      </c>
      <c r="H341" s="887">
        <f t="shared" si="41"/>
        <v>0</v>
      </c>
      <c r="I341" s="887">
        <f>IF('III. Datos Entrada-BE'!D37=0,0,H341*'III. Datos Entrada-BE'!$C$121*0.717*0.001)*('III. Datos Entrada-BE'!G37/'III. Datos Entrada-BE'!E37)</f>
        <v>0</v>
      </c>
      <c r="J341" s="888">
        <f t="shared" si="40"/>
        <v>0</v>
      </c>
    </row>
    <row r="342" spans="1:94" x14ac:dyDescent="0.25">
      <c r="B342" s="679" t="str">
        <f>'III. Datos Entrada-BE'!$B$38</f>
        <v>Agosto / August</v>
      </c>
      <c r="C342" s="884">
        <f>'III. Datos Entrada-BE'!$E$38</f>
        <v>31</v>
      </c>
      <c r="D342" s="887">
        <f>MIN(0.95, MAX(0.104,EXP(15175*(('III. Datos Entrada-BE'!C38+273)-303.16)/(1.987*('III. Datos Entrada-BE'!C38+273)*303.16))))</f>
        <v>0.104</v>
      </c>
      <c r="E342" s="822">
        <f t="shared" si="39"/>
        <v>0</v>
      </c>
      <c r="F342" s="887">
        <f>(E342*'III. Datos Entrada-BE'!I85*'III. Datos Entrada-BE'!$I$170*C342*0.8)+G342</f>
        <v>0</v>
      </c>
      <c r="G342" s="885">
        <f>IF('III. Datos Entrada-BE'!$E$147=B341,0,IF('III. Datos Entrada-BE'!$F$147=B341,0,IF('III. Datos Entrada-BE'!$G$147=B341,0,IF('III. Datos Entrada-BE'!$C$147="Sí",0,(F341-H341)))))</f>
        <v>0</v>
      </c>
      <c r="H342" s="887">
        <f t="shared" si="41"/>
        <v>0</v>
      </c>
      <c r="I342" s="887">
        <f>IF('III. Datos Entrada-BE'!D38=0,0,H342*'III. Datos Entrada-BE'!$C$121*0.717*0.001)*('III. Datos Entrada-BE'!G38/'III. Datos Entrada-BE'!E38)</f>
        <v>0</v>
      </c>
      <c r="J342" s="888">
        <f t="shared" si="40"/>
        <v>0</v>
      </c>
    </row>
    <row r="343" spans="1:94" x14ac:dyDescent="0.25">
      <c r="B343" s="679" t="str">
        <f>'III. Datos Entrada-BE'!$B$39</f>
        <v>Septiembre / September</v>
      </c>
      <c r="C343" s="884">
        <f>'III. Datos Entrada-BE'!$E$39</f>
        <v>30</v>
      </c>
      <c r="D343" s="887">
        <f>MIN(0.95, MAX(0.104,EXP(15175*(('III. Datos Entrada-BE'!C39+273)-303.16)/(1.987*('III. Datos Entrada-BE'!C39+273)*303.16))))</f>
        <v>0.104</v>
      </c>
      <c r="E343" s="822">
        <f t="shared" si="39"/>
        <v>0</v>
      </c>
      <c r="F343" s="887">
        <f>(E343*'III. Datos Entrada-BE'!I86*'III. Datos Entrada-BE'!$I$170*C343*0.8)+G343</f>
        <v>0</v>
      </c>
      <c r="G343" s="885">
        <f>IF('III. Datos Entrada-BE'!$E$147=B342,0,IF('III. Datos Entrada-BE'!$F$147=B342,0,IF('III. Datos Entrada-BE'!$G$147=B342,0,IF('III. Datos Entrada-BE'!$C$147="Sí",0,(F342-H342)))))</f>
        <v>0</v>
      </c>
      <c r="H343" s="887">
        <f t="shared" si="41"/>
        <v>0</v>
      </c>
      <c r="I343" s="887">
        <f>IF('III. Datos Entrada-BE'!D39=0,0,H343*'III. Datos Entrada-BE'!$C$121*0.717*0.001)*('III. Datos Entrada-BE'!G39/'III. Datos Entrada-BE'!E39)</f>
        <v>0</v>
      </c>
      <c r="J343" s="888">
        <f t="shared" si="40"/>
        <v>0</v>
      </c>
    </row>
    <row r="344" spans="1:94" s="9" customFormat="1" ht="13" x14ac:dyDescent="0.3">
      <c r="B344" s="679" t="str">
        <f>'III. Datos Entrada-BE'!$B$40</f>
        <v>Octubre / October</v>
      </c>
      <c r="C344" s="884">
        <f>'III. Datos Entrada-BE'!$E$40</f>
        <v>31</v>
      </c>
      <c r="D344" s="887">
        <f>MIN(0.95, MAX(0.104,EXP(15175*(('III. Datos Entrada-BE'!C40+273)-303.16)/(1.987*('III. Datos Entrada-BE'!C40+273)*303.16))))</f>
        <v>0.104</v>
      </c>
      <c r="E344" s="822">
        <f t="shared" si="39"/>
        <v>0</v>
      </c>
      <c r="F344" s="887">
        <f>(E344*'III. Datos Entrada-BE'!I87*'III. Datos Entrada-BE'!$I$170*C344*0.8)+G344</f>
        <v>0</v>
      </c>
      <c r="G344" s="885">
        <f>IF('III. Datos Entrada-BE'!$E$147=B343,0,IF('III. Datos Entrada-BE'!$F$147=B343,0,IF('III. Datos Entrada-BE'!$G$147=B343,0,IF('III. Datos Entrada-BE'!$C$147="Sí",0,(F343-H343)))))</f>
        <v>0</v>
      </c>
      <c r="H344" s="887">
        <f t="shared" si="41"/>
        <v>0</v>
      </c>
      <c r="I344" s="887">
        <f>IF('III. Datos Entrada-BE'!D40=0,0,H344*'III. Datos Entrada-BE'!$C$121*0.717*0.001)*('III. Datos Entrada-BE'!G40/'III. Datos Entrada-BE'!E40)</f>
        <v>0</v>
      </c>
      <c r="J344" s="888">
        <f t="shared" si="40"/>
        <v>0</v>
      </c>
      <c r="K344" s="36"/>
      <c r="L344" s="36"/>
      <c r="M344" s="37"/>
      <c r="N344" s="37"/>
      <c r="O344" s="22"/>
      <c r="Q344" s="36"/>
    </row>
    <row r="345" spans="1:94" x14ac:dyDescent="0.25">
      <c r="B345" s="679" t="str">
        <f>'III. Datos Entrada-BE'!$B$41</f>
        <v>Noviembre / November</v>
      </c>
      <c r="C345" s="884">
        <f>'III. Datos Entrada-BE'!$E$41</f>
        <v>30</v>
      </c>
      <c r="D345" s="887">
        <f>MIN(0.95, MAX(0.104,EXP(15175*(('III. Datos Entrada-BE'!C41+273)-303.16)/(1.987*('III. Datos Entrada-BE'!C41+273)*303.16))))</f>
        <v>0.104</v>
      </c>
      <c r="E345" s="822">
        <f t="shared" si="39"/>
        <v>0</v>
      </c>
      <c r="F345" s="887">
        <f>(E345*'III. Datos Entrada-BE'!I88*'III. Datos Entrada-BE'!$I$170*C345*0.8)+G345</f>
        <v>0</v>
      </c>
      <c r="G345" s="885">
        <f>IF('III. Datos Entrada-BE'!$E$147=B344,0,IF('III. Datos Entrada-BE'!$F$147=B344,0,IF('III. Datos Entrada-BE'!$G$147=B344,0,IF('III. Datos Entrada-BE'!$C$147="Sí",0,(F344-H344)))))</f>
        <v>0</v>
      </c>
      <c r="H345" s="887">
        <f t="shared" si="41"/>
        <v>0</v>
      </c>
      <c r="I345" s="887">
        <f>IF('III. Datos Entrada-BE'!D41=0,0,H345*'III. Datos Entrada-BE'!$C$121*0.717*0.001)*('III. Datos Entrada-BE'!G41/'III. Datos Entrada-BE'!E41)</f>
        <v>0</v>
      </c>
      <c r="J345" s="888">
        <f t="shared" si="40"/>
        <v>0</v>
      </c>
      <c r="K345" s="45"/>
      <c r="L345" s="45"/>
      <c r="M345" s="45"/>
      <c r="N345" s="44"/>
      <c r="O345" s="45"/>
      <c r="P345" s="44"/>
      <c r="Q345" s="44"/>
    </row>
    <row r="346" spans="1:94" ht="13.5" thickBot="1" x14ac:dyDescent="0.35">
      <c r="B346" s="705" t="str">
        <f>'III. Datos Entrada-BE'!$B$42</f>
        <v>Diciembre / December</v>
      </c>
      <c r="C346" s="886">
        <f>'III. Datos Entrada-BE'!$E$42</f>
        <v>31</v>
      </c>
      <c r="D346" s="889">
        <f>MIN(0.95, MAX(0.104,EXP(15175*(('III. Datos Entrada-BE'!C42+273)-303.16)/(1.987*('III. Datos Entrada-BE'!C42+273)*303.16))))</f>
        <v>0.104</v>
      </c>
      <c r="E346" s="890">
        <f t="shared" si="39"/>
        <v>0</v>
      </c>
      <c r="F346" s="889">
        <f>(E346*'III. Datos Entrada-BE'!I89*'III. Datos Entrada-BE'!$I$170*C346*0.8)+G346</f>
        <v>0</v>
      </c>
      <c r="G346" s="885">
        <f>IF('III. Datos Entrada-BE'!$E$147=B345,0,IF('III. Datos Entrada-BE'!$F$147=B345,0,IF('III. Datos Entrada-BE'!$G$147=B345,0,IF('III. Datos Entrada-BE'!$C$147="Sí",0,(F345-H345)))))</f>
        <v>0</v>
      </c>
      <c r="H346" s="746">
        <f t="shared" si="41"/>
        <v>0</v>
      </c>
      <c r="I346" s="746">
        <f>IF('III. Datos Entrada-BE'!D42=0,0,H346*'III. Datos Entrada-BE'!$C$121*0.717*0.001)*('III. Datos Entrada-BE'!G42/'III. Datos Entrada-BE'!E42)</f>
        <v>0</v>
      </c>
      <c r="J346" s="986">
        <f t="shared" si="40"/>
        <v>0</v>
      </c>
      <c r="K346" s="22"/>
      <c r="L346" s="22"/>
      <c r="M346" s="22"/>
      <c r="O346" s="10"/>
    </row>
    <row r="347" spans="1:94" ht="13.5" thickBot="1" x14ac:dyDescent="0.35">
      <c r="B347" s="27" t="s">
        <v>407</v>
      </c>
      <c r="C347" s="625"/>
      <c r="D347" s="626"/>
      <c r="E347" s="626"/>
      <c r="F347" s="627"/>
      <c r="G347" s="628"/>
      <c r="H347" s="243">
        <f>SUM(H335:H346)</f>
        <v>0</v>
      </c>
      <c r="I347" s="69">
        <f>SUM(I335:I346)</f>
        <v>0</v>
      </c>
      <c r="J347" s="252">
        <f>SUM(J335:J346)</f>
        <v>0</v>
      </c>
      <c r="K347" s="22"/>
      <c r="L347" s="22"/>
      <c r="M347" s="22"/>
      <c r="O347" s="10"/>
    </row>
    <row r="348" spans="1:94" ht="13.5" thickBot="1" x14ac:dyDescent="0.35">
      <c r="B348" s="9"/>
      <c r="C348" s="73"/>
      <c r="D348" s="12"/>
      <c r="E348" s="12"/>
      <c r="F348" s="8"/>
      <c r="G348" s="8"/>
      <c r="H348" s="8"/>
      <c r="I348" s="8"/>
      <c r="J348" s="8"/>
      <c r="K348" s="22"/>
      <c r="L348" s="22"/>
      <c r="M348" s="22"/>
      <c r="O348" s="10"/>
    </row>
    <row r="349" spans="1:94" s="49" customFormat="1" ht="13.5" thickBot="1" x14ac:dyDescent="0.35">
      <c r="A349" s="2"/>
      <c r="B349" s="41" t="s">
        <v>408</v>
      </c>
      <c r="C349" s="284"/>
      <c r="D349" s="43"/>
      <c r="E349" s="43"/>
      <c r="F349" s="43"/>
      <c r="G349" s="569">
        <f>IF('III. Datos Entrada-BE'!C$147="Sí",0,IF('III. Datos Entrada-BE'!E$147=B346,0,IF('III. Datos Entrada-BE'!F$147='V. BE CH4-AS'!B346,0,IF('III. Datos Entrada-BE'!G$147='V. BE CH4-AS'!B346,0,F346-H346))))</f>
        <v>0</v>
      </c>
      <c r="H349" s="8"/>
      <c r="I349" s="8"/>
      <c r="J349" s="8"/>
      <c r="K349" s="22"/>
      <c r="L349" s="22"/>
      <c r="M349" s="22"/>
      <c r="N349" s="2"/>
      <c r="O349" s="10"/>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row>
    <row r="350" spans="1:94" ht="63" thickBot="1" x14ac:dyDescent="0.35">
      <c r="G350" s="46" t="s">
        <v>409</v>
      </c>
      <c r="H350" s="8"/>
      <c r="I350" s="8"/>
      <c r="J350" s="8"/>
      <c r="K350" s="22"/>
      <c r="L350" s="22"/>
      <c r="M350" s="22"/>
      <c r="O350" s="10"/>
    </row>
    <row r="351" spans="1:94" ht="13.5" thickBot="1" x14ac:dyDescent="0.35">
      <c r="B351" s="9"/>
      <c r="C351" s="53"/>
      <c r="K351" s="22"/>
      <c r="L351" s="22"/>
      <c r="M351" s="22"/>
      <c r="O351" s="10"/>
    </row>
    <row r="352" spans="1:94" ht="13" x14ac:dyDescent="0.3">
      <c r="B352" s="22"/>
      <c r="C352" s="26"/>
      <c r="D352" s="76"/>
      <c r="E352" s="1034" t="s">
        <v>413</v>
      </c>
      <c r="F352" s="1052"/>
      <c r="G352" s="1052"/>
      <c r="H352" s="1052"/>
      <c r="I352" s="1052"/>
      <c r="J352" s="1053"/>
      <c r="K352" s="20"/>
      <c r="L352" s="20"/>
      <c r="M352" s="20"/>
    </row>
    <row r="353" spans="2:18" ht="13.5" thickBot="1" x14ac:dyDescent="0.35">
      <c r="B353" s="9"/>
      <c r="C353" s="53"/>
      <c r="E353" s="1054"/>
      <c r="F353" s="1055"/>
      <c r="G353" s="1055"/>
      <c r="H353" s="1055"/>
      <c r="I353" s="1055"/>
      <c r="J353" s="1056"/>
      <c r="K353" s="45"/>
      <c r="L353" s="45"/>
      <c r="O353" s="10"/>
      <c r="P353" s="18"/>
    </row>
    <row r="354" spans="2:18" ht="13.5" thickBot="1" x14ac:dyDescent="0.35">
      <c r="B354" s="23">
        <f>'III. Datos Entrada-BE'!C59</f>
        <v>0</v>
      </c>
      <c r="C354" s="24">
        <f>'III. Datos Entrada-BE'!B129</f>
        <v>0</v>
      </c>
      <c r="D354" s="25"/>
      <c r="E354" s="1057"/>
      <c r="F354" s="1058"/>
      <c r="G354" s="1058"/>
      <c r="H354" s="1058"/>
      <c r="I354" s="1058"/>
      <c r="J354" s="1059"/>
      <c r="N354" s="9"/>
      <c r="O354" s="10"/>
    </row>
    <row r="355" spans="2:18" ht="15" x14ac:dyDescent="0.4">
      <c r="B355" s="745" t="s">
        <v>398</v>
      </c>
      <c r="C355" s="883">
        <f>'III. Datos Entrada-BE'!D108</f>
        <v>0</v>
      </c>
      <c r="E355" s="8"/>
      <c r="F355" s="12"/>
      <c r="G355" s="12"/>
      <c r="H355" s="12"/>
      <c r="I355" s="12"/>
      <c r="J355" s="12"/>
    </row>
    <row r="356" spans="2:18" ht="13.5" thickBot="1" x14ac:dyDescent="0.35">
      <c r="B356" s="72"/>
      <c r="C356" s="487"/>
      <c r="E356" s="8"/>
      <c r="F356" s="12"/>
      <c r="G356" s="12"/>
      <c r="H356" s="12"/>
      <c r="I356" s="12"/>
      <c r="J356" s="12"/>
    </row>
    <row r="357" spans="2:18" ht="15.5" thickBot="1" x14ac:dyDescent="0.45">
      <c r="B357" s="59" t="s">
        <v>97</v>
      </c>
      <c r="C357" s="285" t="s">
        <v>399</v>
      </c>
      <c r="D357" s="61" t="s">
        <v>400</v>
      </c>
      <c r="E357" s="62" t="s">
        <v>401</v>
      </c>
      <c r="F357" s="63" t="s">
        <v>402</v>
      </c>
      <c r="G357" s="62" t="s">
        <v>403</v>
      </c>
      <c r="H357" s="63" t="s">
        <v>404</v>
      </c>
      <c r="I357" s="64" t="s">
        <v>405</v>
      </c>
      <c r="J357" s="65" t="s">
        <v>406</v>
      </c>
    </row>
    <row r="358" spans="2:18" x14ac:dyDescent="0.25">
      <c r="B358" s="29" t="str">
        <f>'III. Datos Entrada-BE'!$B$31</f>
        <v>Enero / January</v>
      </c>
      <c r="C358" s="483">
        <f>'III. Datos Entrada-BE'!$E$31</f>
        <v>31</v>
      </c>
      <c r="D358" s="50">
        <f>MIN(0.95, MAX(0.104,EXP(15175*(('III. Datos Entrada-BE'!C31+273)-303.16)/(1.987*('III. Datos Entrada-BE'!C31+273)*303.16))))</f>
        <v>0.104</v>
      </c>
      <c r="E358" s="51">
        <f t="shared" ref="E358:E369" si="42">$C$355</f>
        <v>0</v>
      </c>
      <c r="F358" s="50">
        <f>(E358*'III. Datos Entrada-BE'!J78*'III. Datos Entrada-BE'!$J$169*C358*0.8)+G358</f>
        <v>0</v>
      </c>
      <c r="G358" s="32">
        <v>0</v>
      </c>
      <c r="H358" s="979">
        <f>F358*D358</f>
        <v>0</v>
      </c>
      <c r="I358" s="979">
        <f>IF('III. Datos Entrada-BE'!D31=0,0,H358*'III. Datos Entrada-BE'!$C$122*0.717*0.001)*('III. Datos Entrada-BE'!G31/'III. Datos Entrada-BE'!E31)</f>
        <v>0</v>
      </c>
      <c r="J358" s="943">
        <f t="shared" ref="J358:J369" si="43">I358*PCG</f>
        <v>0</v>
      </c>
    </row>
    <row r="359" spans="2:18" x14ac:dyDescent="0.25">
      <c r="B359" s="679" t="str">
        <f>'III. Datos Entrada-BE'!$B$32</f>
        <v>Febrero / February</v>
      </c>
      <c r="C359" s="884">
        <f>'III. Datos Entrada-BE'!$E$32</f>
        <v>28</v>
      </c>
      <c r="D359" s="887">
        <f>MIN(0.95, MAX(0.104,EXP(15175*(('III. Datos Entrada-BE'!C32+273)-303.16)/(1.987*('III. Datos Entrada-BE'!C32+273)*303.16))))</f>
        <v>0.104</v>
      </c>
      <c r="E359" s="822">
        <f t="shared" si="42"/>
        <v>0</v>
      </c>
      <c r="F359" s="887">
        <f>(E359*'III. Datos Entrada-BE'!J79*'III. Datos Entrada-BE'!$J$169*C359*0.8)+G359</f>
        <v>0</v>
      </c>
      <c r="G359" s="885">
        <f>IF('III. Datos Entrada-BE'!$E$146=B358,0,IF('III. Datos Entrada-BE'!$F$146=B358,0,IF('III. Datos Entrada-BE'!$G$146=B358,0,IF('III. Datos Entrada-BE'!$C$146="Sí",0,(F358-H358)))))</f>
        <v>0</v>
      </c>
      <c r="H359" s="887">
        <f t="shared" ref="H359:H369" si="44">F359*D359</f>
        <v>0</v>
      </c>
      <c r="I359" s="887">
        <f>IF('III. Datos Entrada-BE'!D32=0,0,H359*'III. Datos Entrada-BE'!$C$122*0.717*0.001)*('III. Datos Entrada-BE'!G32/'III. Datos Entrada-BE'!E32)</f>
        <v>0</v>
      </c>
      <c r="J359" s="888">
        <f t="shared" si="43"/>
        <v>0</v>
      </c>
    </row>
    <row r="360" spans="2:18" x14ac:dyDescent="0.25">
      <c r="B360" s="679" t="str">
        <f>'III. Datos Entrada-BE'!$B$33</f>
        <v>Marzo / March</v>
      </c>
      <c r="C360" s="884">
        <f>'III. Datos Entrada-BE'!$E$33</f>
        <v>31</v>
      </c>
      <c r="D360" s="887">
        <f>MIN(0.95, MAX(0.104,EXP(15175*(('III. Datos Entrada-BE'!C33+273)-303.16)/(1.987*('III. Datos Entrada-BE'!C33+273)*303.16))))</f>
        <v>0.104</v>
      </c>
      <c r="E360" s="822">
        <f t="shared" si="42"/>
        <v>0</v>
      </c>
      <c r="F360" s="887">
        <f>(E360*'III. Datos Entrada-BE'!J80*'III. Datos Entrada-BE'!$J$169*C360*0.8)+G360</f>
        <v>0</v>
      </c>
      <c r="G360" s="885">
        <f>IF('III. Datos Entrada-BE'!$E$146=B359,0,IF('III. Datos Entrada-BE'!$F$146=B359,0,IF('III. Datos Entrada-BE'!$G$146=B359,0,IF('III. Datos Entrada-BE'!$C$146="Sí",0,(F359-H359)))))</f>
        <v>0</v>
      </c>
      <c r="H360" s="887">
        <f t="shared" si="44"/>
        <v>0</v>
      </c>
      <c r="I360" s="887">
        <f>IF('III. Datos Entrada-BE'!D33=0,0,H360*'III. Datos Entrada-BE'!$C$122*0.717*0.001)*('III. Datos Entrada-BE'!G33/'III. Datos Entrada-BE'!E33)</f>
        <v>0</v>
      </c>
      <c r="J360" s="888">
        <f t="shared" si="43"/>
        <v>0</v>
      </c>
    </row>
    <row r="361" spans="2:18" s="9" customFormat="1" ht="13" x14ac:dyDescent="0.3">
      <c r="B361" s="679" t="str">
        <f>'III. Datos Entrada-BE'!$B$34</f>
        <v>Abril / April</v>
      </c>
      <c r="C361" s="884">
        <f>'III. Datos Entrada-BE'!$E$34</f>
        <v>30</v>
      </c>
      <c r="D361" s="887">
        <f>MIN(0.95, MAX(0.104,EXP(15175*(('III. Datos Entrada-BE'!C34+273)-303.16)/(1.987*('III. Datos Entrada-BE'!C34+273)*303.16))))</f>
        <v>0.104</v>
      </c>
      <c r="E361" s="822">
        <f t="shared" si="42"/>
        <v>0</v>
      </c>
      <c r="F361" s="887">
        <f>(E361*'III. Datos Entrada-BE'!J81*'III. Datos Entrada-BE'!$J$169*C361*0.8)+G361</f>
        <v>0</v>
      </c>
      <c r="G361" s="885">
        <f>IF('III. Datos Entrada-BE'!$E$146=B360,0,IF('III. Datos Entrada-BE'!$F$146=B360,0,IF('III. Datos Entrada-BE'!$G$146=B360,0,IF('III. Datos Entrada-BE'!$C$146="Sí",0,(F360-H360)))))</f>
        <v>0</v>
      </c>
      <c r="H361" s="887">
        <f t="shared" si="44"/>
        <v>0</v>
      </c>
      <c r="I361" s="887">
        <f>IF('III. Datos Entrada-BE'!D34=0,0,H361*'III. Datos Entrada-BE'!$C$122*0.717*0.001)*('III. Datos Entrada-BE'!G34/'III. Datos Entrada-BE'!E34)</f>
        <v>0</v>
      </c>
      <c r="J361" s="888">
        <f t="shared" si="43"/>
        <v>0</v>
      </c>
      <c r="K361" s="36"/>
      <c r="L361" s="36"/>
      <c r="M361" s="37"/>
    </row>
    <row r="362" spans="2:18" x14ac:dyDescent="0.25">
      <c r="B362" s="679" t="str">
        <f>'III. Datos Entrada-BE'!$B$35</f>
        <v>Mayo / May</v>
      </c>
      <c r="C362" s="884">
        <f>'III. Datos Entrada-BE'!$E$35</f>
        <v>31</v>
      </c>
      <c r="D362" s="887">
        <f>MIN(0.95, MAX(0.104,EXP(15175*(('III. Datos Entrada-BE'!C35+273)-303.16)/(1.987*('III. Datos Entrada-BE'!C35+273)*303.16))))</f>
        <v>0.104</v>
      </c>
      <c r="E362" s="822">
        <f t="shared" si="42"/>
        <v>0</v>
      </c>
      <c r="F362" s="887">
        <f>(E362*'III. Datos Entrada-BE'!J82*'III. Datos Entrada-BE'!$J$169*C362*0.8)+G362</f>
        <v>0</v>
      </c>
      <c r="G362" s="885">
        <f>IF('III. Datos Entrada-BE'!$E$146=B361,0,IF('III. Datos Entrada-BE'!$F$146=B361,0,IF('III. Datos Entrada-BE'!$G$146=B361,0,IF('III. Datos Entrada-BE'!$C$146="Sí",0,(F361-H361)))))</f>
        <v>0</v>
      </c>
      <c r="H362" s="887">
        <f t="shared" si="44"/>
        <v>0</v>
      </c>
      <c r="I362" s="887">
        <f>IF('III. Datos Entrada-BE'!D35=0,0,H362*'III. Datos Entrada-BE'!$C$122*0.717*0.001)*('III. Datos Entrada-BE'!G35/'III. Datos Entrada-BE'!E35)</f>
        <v>0</v>
      </c>
      <c r="J362" s="888">
        <f t="shared" si="43"/>
        <v>0</v>
      </c>
    </row>
    <row r="363" spans="2:18" ht="13" x14ac:dyDescent="0.3">
      <c r="B363" s="679" t="str">
        <f>'III. Datos Entrada-BE'!$B$36</f>
        <v>Junio / June</v>
      </c>
      <c r="C363" s="884">
        <f>'III. Datos Entrada-BE'!$E$36</f>
        <v>30</v>
      </c>
      <c r="D363" s="887">
        <f>MIN(0.95, MAX(0.104,EXP(15175*(('III. Datos Entrada-BE'!C36+273)-303.16)/(1.987*('III. Datos Entrada-BE'!C36+273)*303.16))))</f>
        <v>0.104</v>
      </c>
      <c r="E363" s="822">
        <f t="shared" si="42"/>
        <v>0</v>
      </c>
      <c r="F363" s="887">
        <f>(E363*'III. Datos Entrada-BE'!J83*'III. Datos Entrada-BE'!$J$169*C363*0.8)+G363</f>
        <v>0</v>
      </c>
      <c r="G363" s="885">
        <f>IF('III. Datos Entrada-BE'!$E$146=B362,0,IF('III. Datos Entrada-BE'!$F$146=B362,0,IF('III. Datos Entrada-BE'!$G$146=B362,0,IF('III. Datos Entrada-BE'!$C$146="Sí",0,(F362-H362)))))</f>
        <v>0</v>
      </c>
      <c r="H363" s="887">
        <f t="shared" si="44"/>
        <v>0</v>
      </c>
      <c r="I363" s="887">
        <f>IF('III. Datos Entrada-BE'!D36=0,0,H363*'III. Datos Entrada-BE'!$C$122*0.717*0.001)*('III. Datos Entrada-BE'!G36/'III. Datos Entrada-BE'!E36)</f>
        <v>0</v>
      </c>
      <c r="J363" s="888">
        <f t="shared" si="43"/>
        <v>0</v>
      </c>
      <c r="K363" s="22"/>
      <c r="L363" s="22"/>
      <c r="M363" s="22"/>
      <c r="O363" s="22"/>
      <c r="P363" s="20"/>
      <c r="Q363" s="20"/>
      <c r="R363" s="20"/>
    </row>
    <row r="364" spans="2:18" ht="13" x14ac:dyDescent="0.3">
      <c r="B364" s="679" t="str">
        <f>'III. Datos Entrada-BE'!$B$37</f>
        <v>Julio / July</v>
      </c>
      <c r="C364" s="884">
        <f>'III. Datos Entrada-BE'!$E$37</f>
        <v>31</v>
      </c>
      <c r="D364" s="887">
        <f>MIN(0.95, MAX(0.104,EXP(15175*(('III. Datos Entrada-BE'!C37+273)-303.16)/(1.987*('III. Datos Entrada-BE'!C37+273)*303.16))))</f>
        <v>0.104</v>
      </c>
      <c r="E364" s="822">
        <f t="shared" si="42"/>
        <v>0</v>
      </c>
      <c r="F364" s="887">
        <f>(E364*'III. Datos Entrada-BE'!J84*'III. Datos Entrada-BE'!$J$169*C364*0.8)+G364</f>
        <v>0</v>
      </c>
      <c r="G364" s="885">
        <f>IF('III. Datos Entrada-BE'!$E$146=B363,0,IF('III. Datos Entrada-BE'!$F$146=B363,0,IF('III. Datos Entrada-BE'!$G$146=B363,0,IF('III. Datos Entrada-BE'!$C$146="Sí",0,(F363-H363)))))</f>
        <v>0</v>
      </c>
      <c r="H364" s="887">
        <f t="shared" si="44"/>
        <v>0</v>
      </c>
      <c r="I364" s="887">
        <f>IF('III. Datos Entrada-BE'!D37=0,0,H364*'III. Datos Entrada-BE'!$C$122*0.717*0.001)*('III. Datos Entrada-BE'!G37/'III. Datos Entrada-BE'!E37)</f>
        <v>0</v>
      </c>
      <c r="J364" s="888">
        <f t="shared" si="43"/>
        <v>0</v>
      </c>
      <c r="K364" s="22"/>
      <c r="L364" s="22"/>
      <c r="M364" s="22"/>
      <c r="O364" s="22"/>
      <c r="P364" s="20"/>
      <c r="Q364" s="20"/>
      <c r="R364" s="20"/>
    </row>
    <row r="365" spans="2:18" ht="13" x14ac:dyDescent="0.3">
      <c r="B365" s="679" t="str">
        <f>'III. Datos Entrada-BE'!$B$38</f>
        <v>Agosto / August</v>
      </c>
      <c r="C365" s="884">
        <f>'III. Datos Entrada-BE'!$E$38</f>
        <v>31</v>
      </c>
      <c r="D365" s="887">
        <f>MIN(0.95, MAX(0.104,EXP(15175*(('III. Datos Entrada-BE'!C38+273)-303.16)/(1.987*('III. Datos Entrada-BE'!C38+273)*303.16))))</f>
        <v>0.104</v>
      </c>
      <c r="E365" s="822">
        <f t="shared" si="42"/>
        <v>0</v>
      </c>
      <c r="F365" s="887">
        <f>(E365*'III. Datos Entrada-BE'!J85*'III. Datos Entrada-BE'!$J$169*C365*0.8)+G365</f>
        <v>0</v>
      </c>
      <c r="G365" s="885">
        <f>IF('III. Datos Entrada-BE'!$E$146=B364,0,IF('III. Datos Entrada-BE'!$F$146=B364,0,IF('III. Datos Entrada-BE'!$G$146=B364,0,IF('III. Datos Entrada-BE'!$C$146="Sí",0,(F364-H364)))))</f>
        <v>0</v>
      </c>
      <c r="H365" s="887">
        <f t="shared" si="44"/>
        <v>0</v>
      </c>
      <c r="I365" s="887">
        <f>IF('III. Datos Entrada-BE'!D38=0,0,H365*'III. Datos Entrada-BE'!$C$122*0.717*0.001)*('III. Datos Entrada-BE'!G38/'III. Datos Entrada-BE'!E38)</f>
        <v>0</v>
      </c>
      <c r="J365" s="888">
        <f t="shared" si="43"/>
        <v>0</v>
      </c>
      <c r="K365" s="22"/>
      <c r="L365" s="22"/>
      <c r="M365" s="22"/>
      <c r="O365" s="22"/>
      <c r="P365" s="20"/>
      <c r="Q365" s="20"/>
      <c r="R365" s="20"/>
    </row>
    <row r="366" spans="2:18" x14ac:dyDescent="0.25">
      <c r="B366" s="679" t="str">
        <f>'III. Datos Entrada-BE'!$B$39</f>
        <v>Septiembre / September</v>
      </c>
      <c r="C366" s="884">
        <f>'III. Datos Entrada-BE'!$E$39</f>
        <v>30</v>
      </c>
      <c r="D366" s="887">
        <f>MIN(0.95, MAX(0.104,EXP(15175*(('III. Datos Entrada-BE'!C39+273)-303.16)/(1.987*('III. Datos Entrada-BE'!C39+273)*303.16))))</f>
        <v>0.104</v>
      </c>
      <c r="E366" s="822">
        <f t="shared" si="42"/>
        <v>0</v>
      </c>
      <c r="F366" s="887">
        <f>(E366*'III. Datos Entrada-BE'!J86*'III. Datos Entrada-BE'!$J$169*C366*0.8)+G366</f>
        <v>0</v>
      </c>
      <c r="G366" s="885">
        <f>IF('III. Datos Entrada-BE'!$E$146=B365,0,IF('III. Datos Entrada-BE'!$F$146=B365,0,IF('III. Datos Entrada-BE'!$G$146=B365,0,IF('III. Datos Entrada-BE'!$C$146="Sí",0,(F365-H365)))))</f>
        <v>0</v>
      </c>
      <c r="H366" s="887">
        <f t="shared" si="44"/>
        <v>0</v>
      </c>
      <c r="I366" s="887">
        <f>IF('III. Datos Entrada-BE'!D39=0,0,H366*'III. Datos Entrada-BE'!$C$122*0.717*0.001)*('III. Datos Entrada-BE'!G39/'III. Datos Entrada-BE'!E39)</f>
        <v>0</v>
      </c>
      <c r="J366" s="888">
        <f t="shared" si="43"/>
        <v>0</v>
      </c>
      <c r="K366" s="20"/>
      <c r="L366" s="20"/>
      <c r="M366" s="20"/>
    </row>
    <row r="367" spans="2:18" x14ac:dyDescent="0.25">
      <c r="B367" s="679" t="str">
        <f>'III. Datos Entrada-BE'!$B$40</f>
        <v>Octubre / October</v>
      </c>
      <c r="C367" s="884">
        <f>'III. Datos Entrada-BE'!$E$40</f>
        <v>31</v>
      </c>
      <c r="D367" s="887">
        <f>MIN(0.95, MAX(0.104,EXP(15175*(('III. Datos Entrada-BE'!C40+273)-303.16)/(1.987*('III. Datos Entrada-BE'!C40+273)*303.16))))</f>
        <v>0.104</v>
      </c>
      <c r="E367" s="822">
        <f t="shared" si="42"/>
        <v>0</v>
      </c>
      <c r="F367" s="887">
        <f>(E367*'III. Datos Entrada-BE'!J87*'III. Datos Entrada-BE'!$J$169*C367*0.8)+G367</f>
        <v>0</v>
      </c>
      <c r="G367" s="885">
        <f>IF('III. Datos Entrada-BE'!$E$146=B366,0,IF('III. Datos Entrada-BE'!$F$146=B366,0,IF('III. Datos Entrada-BE'!$G$146=B366,0,IF('III. Datos Entrada-BE'!$C$146="Sí",0,(F366-H366)))))</f>
        <v>0</v>
      </c>
      <c r="H367" s="887">
        <f t="shared" si="44"/>
        <v>0</v>
      </c>
      <c r="I367" s="887">
        <f>IF('III. Datos Entrada-BE'!D40=0,0,H367*'III. Datos Entrada-BE'!$C$122*0.717*0.001)*('III. Datos Entrada-BE'!G40/'III. Datos Entrada-BE'!E40)</f>
        <v>0</v>
      </c>
      <c r="J367" s="888">
        <f t="shared" si="43"/>
        <v>0</v>
      </c>
      <c r="K367" s="45"/>
      <c r="L367" s="45"/>
    </row>
    <row r="368" spans="2:18" x14ac:dyDescent="0.25">
      <c r="B368" s="679" t="str">
        <f>'III. Datos Entrada-BE'!$B$41</f>
        <v>Noviembre / November</v>
      </c>
      <c r="C368" s="884">
        <f>'III. Datos Entrada-BE'!$E$41</f>
        <v>30</v>
      </c>
      <c r="D368" s="887">
        <f>MIN(0.95, MAX(0.104,EXP(15175*(('III. Datos Entrada-BE'!C41+273)-303.16)/(1.987*('III. Datos Entrada-BE'!C41+273)*303.16))))</f>
        <v>0.104</v>
      </c>
      <c r="E368" s="822">
        <f t="shared" si="42"/>
        <v>0</v>
      </c>
      <c r="F368" s="887">
        <f>(E368*'III. Datos Entrada-BE'!J88*'III. Datos Entrada-BE'!$J$169*C368*0.8)+G368</f>
        <v>0</v>
      </c>
      <c r="G368" s="885">
        <f>IF('III. Datos Entrada-BE'!$E$146=B367,0,IF('III. Datos Entrada-BE'!$F$146=B367,0,IF('III. Datos Entrada-BE'!$G$146=B367,0,IF('III. Datos Entrada-BE'!$C$146="Sí",0,(F367-H367)))))</f>
        <v>0</v>
      </c>
      <c r="H368" s="887">
        <f t="shared" si="44"/>
        <v>0</v>
      </c>
      <c r="I368" s="887">
        <f>IF('III. Datos Entrada-BE'!D41=0,0,H368*'III. Datos Entrada-BE'!$C$122*0.717*0.001)*('III. Datos Entrada-BE'!G41/'III. Datos Entrada-BE'!E41)</f>
        <v>0</v>
      </c>
      <c r="J368" s="888">
        <f t="shared" si="43"/>
        <v>0</v>
      </c>
    </row>
    <row r="369" spans="2:16" ht="13" thickBot="1" x14ac:dyDescent="0.3">
      <c r="B369" s="705" t="str">
        <f>'III. Datos Entrada-BE'!$B$42</f>
        <v>Diciembre / December</v>
      </c>
      <c r="C369" s="886">
        <f>'III. Datos Entrada-BE'!$E$42</f>
        <v>31</v>
      </c>
      <c r="D369" s="889">
        <f>MIN(0.95, MAX(0.104,EXP(15175*(('III. Datos Entrada-BE'!C42+273)-303.16)/(1.987*('III. Datos Entrada-BE'!C42+273)*303.16))))</f>
        <v>0.104</v>
      </c>
      <c r="E369" s="890">
        <f t="shared" si="42"/>
        <v>0</v>
      </c>
      <c r="F369" s="889">
        <f>(E369*'III. Datos Entrada-BE'!J89*'III. Datos Entrada-BE'!$J$169*C369*0.8)+G369</f>
        <v>0</v>
      </c>
      <c r="G369" s="885">
        <f>IF('III. Datos Entrada-BE'!$E$146=B368,0,IF('III. Datos Entrada-BE'!$F$146=B368,0,IF('III. Datos Entrada-BE'!$G$146=B368,0,IF('III. Datos Entrada-BE'!$C$146="Sí",0,(F368-H368)))))</f>
        <v>0</v>
      </c>
      <c r="H369" s="746">
        <f t="shared" si="44"/>
        <v>0</v>
      </c>
      <c r="I369" s="746">
        <f>IF('III. Datos Entrada-BE'!D42=0,0,H369*'III. Datos Entrada-BE'!$C$122*0.717*0.001)*('III. Datos Entrada-BE'!G42/'III. Datos Entrada-BE'!E42)</f>
        <v>0</v>
      </c>
      <c r="J369" s="986">
        <f t="shared" si="43"/>
        <v>0</v>
      </c>
    </row>
    <row r="370" spans="2:16" ht="13.5" thickBot="1" x14ac:dyDescent="0.35">
      <c r="B370" s="27" t="s">
        <v>407</v>
      </c>
      <c r="C370" s="625"/>
      <c r="D370" s="626"/>
      <c r="E370" s="626"/>
      <c r="F370" s="627"/>
      <c r="G370" s="628"/>
      <c r="H370" s="243">
        <f>SUM(H358:H369)</f>
        <v>0</v>
      </c>
      <c r="I370" s="69">
        <f>SUM(I358:I369)</f>
        <v>0</v>
      </c>
      <c r="J370" s="252">
        <f>SUM(J358:J369)</f>
        <v>0</v>
      </c>
    </row>
    <row r="371" spans="2:16" ht="13.5" thickBot="1" x14ac:dyDescent="0.35">
      <c r="B371" s="9"/>
      <c r="C371" s="73"/>
      <c r="D371" s="12"/>
      <c r="E371" s="12"/>
      <c r="F371" s="8"/>
      <c r="G371" s="8"/>
      <c r="H371" s="8"/>
      <c r="I371" s="8"/>
      <c r="J371" s="8"/>
    </row>
    <row r="372" spans="2:16" ht="13.5" thickBot="1" x14ac:dyDescent="0.35">
      <c r="B372" s="41" t="s">
        <v>408</v>
      </c>
      <c r="C372" s="284"/>
      <c r="D372" s="43"/>
      <c r="E372" s="43"/>
      <c r="F372" s="43"/>
      <c r="G372" s="569">
        <f>IF('III. Datos Entrada-BE'!C$146="Sí",0,IF('III. Datos Entrada-BE'!E$146=B369,0,IF('III. Datos Entrada-BE'!F$146='V. BE CH4-AS'!B369,0,IF('III. Datos Entrada-BE'!G$146='V. BE CH4-AS'!B369,0,F369-H369))))</f>
        <v>0</v>
      </c>
      <c r="H372" s="8"/>
      <c r="I372" s="8"/>
      <c r="J372" s="8"/>
    </row>
    <row r="373" spans="2:16" ht="63" thickBot="1" x14ac:dyDescent="0.35">
      <c r="G373" s="46" t="s">
        <v>409</v>
      </c>
      <c r="H373" s="8"/>
      <c r="I373" s="8"/>
      <c r="J373" s="8"/>
    </row>
    <row r="374" spans="2:16" ht="13.5" thickBot="1" x14ac:dyDescent="0.35">
      <c r="B374" s="9"/>
      <c r="C374" s="53"/>
    </row>
    <row r="375" spans="2:16" ht="13" x14ac:dyDescent="0.3">
      <c r="B375" s="9"/>
      <c r="C375" s="53"/>
      <c r="E375" s="1034" t="s">
        <v>413</v>
      </c>
      <c r="F375" s="1052"/>
      <c r="G375" s="1052"/>
      <c r="H375" s="1052"/>
      <c r="I375" s="1052"/>
      <c r="J375" s="1053"/>
    </row>
    <row r="376" spans="2:16" ht="13" x14ac:dyDescent="0.3">
      <c r="B376" s="9"/>
      <c r="C376" s="53"/>
      <c r="E376" s="1054"/>
      <c r="F376" s="1055"/>
      <c r="G376" s="1055"/>
      <c r="H376" s="1055"/>
      <c r="I376" s="1055"/>
      <c r="J376" s="1056"/>
    </row>
    <row r="377" spans="2:16" ht="13.5" thickBot="1" x14ac:dyDescent="0.35">
      <c r="B377" s="9"/>
      <c r="C377" s="53"/>
      <c r="E377" s="1057"/>
      <c r="F377" s="1058"/>
      <c r="G377" s="1058"/>
      <c r="H377" s="1058"/>
      <c r="I377" s="1058"/>
      <c r="J377" s="1059"/>
    </row>
    <row r="378" spans="2:16" ht="13" x14ac:dyDescent="0.3">
      <c r="B378" s="23">
        <f>B354</f>
        <v>0</v>
      </c>
      <c r="C378" s="24">
        <f>'III. Datos Entrada-BE'!B130</f>
        <v>0</v>
      </c>
      <c r="D378" s="25"/>
      <c r="E378" s="12"/>
      <c r="F378" s="12"/>
      <c r="G378" s="12"/>
      <c r="H378" s="12"/>
      <c r="I378" s="12"/>
      <c r="J378" s="12"/>
    </row>
    <row r="379" spans="2:16" ht="15" x14ac:dyDescent="0.4">
      <c r="B379" s="745" t="s">
        <v>398</v>
      </c>
      <c r="C379" s="883">
        <f>C355</f>
        <v>0</v>
      </c>
      <c r="E379" s="8"/>
      <c r="F379" s="12"/>
      <c r="G379" s="12"/>
      <c r="H379" s="12"/>
      <c r="I379" s="12"/>
      <c r="J379" s="12"/>
    </row>
    <row r="380" spans="2:16" ht="13.5" thickBot="1" x14ac:dyDescent="0.35">
      <c r="B380" s="72"/>
      <c r="C380" s="487"/>
      <c r="E380" s="8"/>
      <c r="F380" s="12"/>
      <c r="G380" s="12"/>
      <c r="H380" s="12"/>
      <c r="I380" s="12"/>
      <c r="J380" s="12"/>
    </row>
    <row r="381" spans="2:16" ht="15.5" thickBot="1" x14ac:dyDescent="0.45">
      <c r="B381" s="59" t="s">
        <v>97</v>
      </c>
      <c r="C381" s="285" t="s">
        <v>399</v>
      </c>
      <c r="D381" s="61" t="s">
        <v>400</v>
      </c>
      <c r="E381" s="62" t="s">
        <v>401</v>
      </c>
      <c r="F381" s="63" t="s">
        <v>402</v>
      </c>
      <c r="G381" s="62" t="s">
        <v>403</v>
      </c>
      <c r="H381" s="63" t="s">
        <v>404</v>
      </c>
      <c r="I381" s="64" t="s">
        <v>405</v>
      </c>
      <c r="J381" s="65" t="s">
        <v>406</v>
      </c>
    </row>
    <row r="382" spans="2:16" ht="13" x14ac:dyDescent="0.3">
      <c r="B382" s="29" t="str">
        <f>'III. Datos Entrada-BE'!$B$31</f>
        <v>Enero / January</v>
      </c>
      <c r="C382" s="483">
        <f>'III. Datos Entrada-BE'!$E$31</f>
        <v>31</v>
      </c>
      <c r="D382" s="50">
        <f>MIN(0.95, MAX(0.104,EXP(15175*(('III. Datos Entrada-BE'!C31+273)-303.16)/(1.987*('III. Datos Entrada-BE'!C31+273)*303.16))))</f>
        <v>0.104</v>
      </c>
      <c r="E382" s="51">
        <f t="shared" ref="E382:E393" si="45">$C$379</f>
        <v>0</v>
      </c>
      <c r="F382" s="50">
        <f>(E382*'III. Datos Entrada-BE'!J78*'III. Datos Entrada-BE'!$J$170*C382*0.8)+G382</f>
        <v>0</v>
      </c>
      <c r="G382" s="32"/>
      <c r="H382" s="979">
        <f>F382*D382</f>
        <v>0</v>
      </c>
      <c r="I382" s="979">
        <f>IF('III. Datos Entrada-BE'!D31=0,0,H382*'III. Datos Entrada-BE'!$C$122*0.717*0.001)*('III. Datos Entrada-BE'!G31/'III. Datos Entrada-BE'!E31)</f>
        <v>0</v>
      </c>
      <c r="J382" s="943">
        <f t="shared" ref="J382:J393" si="46">I382*PCG</f>
        <v>0</v>
      </c>
      <c r="K382" s="22"/>
      <c r="L382" s="22"/>
      <c r="M382" s="22"/>
      <c r="O382" s="10"/>
    </row>
    <row r="383" spans="2:16" x14ac:dyDescent="0.25">
      <c r="B383" s="679" t="str">
        <f>'III. Datos Entrada-BE'!$B$32</f>
        <v>Febrero / February</v>
      </c>
      <c r="C383" s="884">
        <f>'III. Datos Entrada-BE'!$E$32</f>
        <v>28</v>
      </c>
      <c r="D383" s="887">
        <f>MIN(0.95, MAX(0.104,EXP(15175*(('III. Datos Entrada-BE'!C32+273)-303.16)/(1.987*('III. Datos Entrada-BE'!C32+273)*303.16))))</f>
        <v>0.104</v>
      </c>
      <c r="E383" s="822">
        <f t="shared" si="45"/>
        <v>0</v>
      </c>
      <c r="F383" s="887">
        <f>(E383*'III. Datos Entrada-BE'!J79*'III. Datos Entrada-BE'!$J$170*C383*0.8)+G383</f>
        <v>0</v>
      </c>
      <c r="G383" s="885">
        <f>IF('III. Datos Entrada-BE'!$E$147=B382,0,IF('III. Datos Entrada-BE'!$F$147=B382,0,IF('III. Datos Entrada-BE'!$G$147=B382,0,IF('III. Datos Entrada-BE'!$C$147="Sí",0,(F382-H382)))))</f>
        <v>0</v>
      </c>
      <c r="H383" s="887">
        <f t="shared" ref="H383:H393" si="47">F383*D383</f>
        <v>0</v>
      </c>
      <c r="I383" s="887">
        <f>IF('III. Datos Entrada-BE'!D32=0,0,H383*'III. Datos Entrada-BE'!$C$122*0.717*0.001)*('III. Datos Entrada-BE'!G32/'III. Datos Entrada-BE'!E32)</f>
        <v>0</v>
      </c>
      <c r="J383" s="888">
        <f t="shared" si="46"/>
        <v>0</v>
      </c>
      <c r="K383" s="20"/>
      <c r="L383" s="20"/>
      <c r="M383" s="20"/>
    </row>
    <row r="384" spans="2:16" x14ac:dyDescent="0.25">
      <c r="B384" s="679" t="str">
        <f>'III. Datos Entrada-BE'!$B$33</f>
        <v>Marzo / March</v>
      </c>
      <c r="C384" s="884">
        <f>'III. Datos Entrada-BE'!$E$33</f>
        <v>31</v>
      </c>
      <c r="D384" s="887">
        <f>MIN(0.95, MAX(0.104,EXP(15175*(('III. Datos Entrada-BE'!C33+273)-303.16)/(1.987*('III. Datos Entrada-BE'!C33+273)*303.16))))</f>
        <v>0.104</v>
      </c>
      <c r="E384" s="822">
        <f t="shared" si="45"/>
        <v>0</v>
      </c>
      <c r="F384" s="887">
        <f>(E384*'III. Datos Entrada-BE'!J80*'III. Datos Entrada-BE'!$J$170*C384*0.8)+G384</f>
        <v>0</v>
      </c>
      <c r="G384" s="885">
        <f>IF('III. Datos Entrada-BE'!$E$147=B383,0,IF('III. Datos Entrada-BE'!$F$147=B383,0,IF('III. Datos Entrada-BE'!$G$147=B383,0,IF('III. Datos Entrada-BE'!$C$147="Sí",0,(F383-H383)))))</f>
        <v>0</v>
      </c>
      <c r="H384" s="887">
        <f t="shared" si="47"/>
        <v>0</v>
      </c>
      <c r="I384" s="887">
        <f>IF('III. Datos Entrada-BE'!D33=0,0,H384*'III. Datos Entrada-BE'!$C$122*0.717*0.001)*('III. Datos Entrada-BE'!G33/'III. Datos Entrada-BE'!E33)</f>
        <v>0</v>
      </c>
      <c r="J384" s="888">
        <f t="shared" si="46"/>
        <v>0</v>
      </c>
      <c r="K384" s="45"/>
      <c r="L384" s="45"/>
      <c r="O384" s="10"/>
      <c r="P384" s="18"/>
    </row>
    <row r="385" spans="2:15" ht="13" x14ac:dyDescent="0.3">
      <c r="B385" s="679" t="str">
        <f>'III. Datos Entrada-BE'!$B$34</f>
        <v>Abril / April</v>
      </c>
      <c r="C385" s="884">
        <f>'III. Datos Entrada-BE'!$E$34</f>
        <v>30</v>
      </c>
      <c r="D385" s="887">
        <f>MIN(0.95, MAX(0.104,EXP(15175*(('III. Datos Entrada-BE'!C34+273)-303.16)/(1.987*('III. Datos Entrada-BE'!C34+273)*303.16))))</f>
        <v>0.104</v>
      </c>
      <c r="E385" s="822">
        <f t="shared" si="45"/>
        <v>0</v>
      </c>
      <c r="F385" s="887">
        <f>(E385*'III. Datos Entrada-BE'!J81*'III. Datos Entrada-BE'!$J$170*C385*0.8)+G385</f>
        <v>0</v>
      </c>
      <c r="G385" s="885">
        <f>IF('III. Datos Entrada-BE'!$E$147=B384,0,IF('III. Datos Entrada-BE'!$F$147=B384,0,IF('III. Datos Entrada-BE'!$G$147=B384,0,IF('III. Datos Entrada-BE'!$C$147="Sí",0,(F384-H384)))))</f>
        <v>0</v>
      </c>
      <c r="H385" s="887">
        <f t="shared" si="47"/>
        <v>0</v>
      </c>
      <c r="I385" s="887">
        <f>IF('III. Datos Entrada-BE'!D34=0,0,H385*'III. Datos Entrada-BE'!$C$122*0.717*0.001)*('III. Datos Entrada-BE'!G34/'III. Datos Entrada-BE'!E34)</f>
        <v>0</v>
      </c>
      <c r="J385" s="888">
        <f t="shared" si="46"/>
        <v>0</v>
      </c>
      <c r="N385" s="9"/>
      <c r="O385" s="10"/>
    </row>
    <row r="386" spans="2:15" x14ac:dyDescent="0.25">
      <c r="B386" s="679" t="str">
        <f>'III. Datos Entrada-BE'!$B$35</f>
        <v>Mayo / May</v>
      </c>
      <c r="C386" s="884">
        <f>'III. Datos Entrada-BE'!$E$35</f>
        <v>31</v>
      </c>
      <c r="D386" s="887">
        <f>MIN(0.95, MAX(0.104,EXP(15175*(('III. Datos Entrada-BE'!C35+273)-303.16)/(1.987*('III. Datos Entrada-BE'!C35+273)*303.16))))</f>
        <v>0.104</v>
      </c>
      <c r="E386" s="822">
        <f t="shared" si="45"/>
        <v>0</v>
      </c>
      <c r="F386" s="887">
        <f>(E386*'III. Datos Entrada-BE'!J82*'III. Datos Entrada-BE'!$J$170*C386*0.8)+G386</f>
        <v>0</v>
      </c>
      <c r="G386" s="885">
        <f>IF('III. Datos Entrada-BE'!$E$147=B385,0,IF('III. Datos Entrada-BE'!$F$147=B385,0,IF('III. Datos Entrada-BE'!$G$147=B385,0,IF('III. Datos Entrada-BE'!$C$147="Sí",0,(F385-H385)))))</f>
        <v>0</v>
      </c>
      <c r="H386" s="887">
        <f t="shared" si="47"/>
        <v>0</v>
      </c>
      <c r="I386" s="887">
        <f>IF('III. Datos Entrada-BE'!D35=0,0,H386*'III. Datos Entrada-BE'!$C$122*0.717*0.001)*('III. Datos Entrada-BE'!G35/'III. Datos Entrada-BE'!E35)</f>
        <v>0</v>
      </c>
      <c r="J386" s="888">
        <f t="shared" si="46"/>
        <v>0</v>
      </c>
    </row>
    <row r="387" spans="2:15" x14ac:dyDescent="0.25">
      <c r="B387" s="679" t="str">
        <f>'III. Datos Entrada-BE'!$B$36</f>
        <v>Junio / June</v>
      </c>
      <c r="C387" s="884">
        <f>'III. Datos Entrada-BE'!$E$36</f>
        <v>30</v>
      </c>
      <c r="D387" s="887">
        <f>MIN(0.95, MAX(0.104,EXP(15175*(('III. Datos Entrada-BE'!C36+273)-303.16)/(1.987*('III. Datos Entrada-BE'!C36+273)*303.16))))</f>
        <v>0.104</v>
      </c>
      <c r="E387" s="822">
        <f t="shared" si="45"/>
        <v>0</v>
      </c>
      <c r="F387" s="887">
        <f>(E387*'III. Datos Entrada-BE'!J83*'III. Datos Entrada-BE'!$J$170*C387*0.8)+G387</f>
        <v>0</v>
      </c>
      <c r="G387" s="885">
        <f>IF('III. Datos Entrada-BE'!$E$147=B386,0,IF('III. Datos Entrada-BE'!$F$147=B386,0,IF('III. Datos Entrada-BE'!$G$147=B386,0,IF('III. Datos Entrada-BE'!$C$147="Sí",0,(F386-H386)))))</f>
        <v>0</v>
      </c>
      <c r="H387" s="887">
        <f t="shared" si="47"/>
        <v>0</v>
      </c>
      <c r="I387" s="887">
        <f>IF('III. Datos Entrada-BE'!D36=0,0,H387*'III. Datos Entrada-BE'!$C$122*0.717*0.001)*('III. Datos Entrada-BE'!G36/'III. Datos Entrada-BE'!E36)</f>
        <v>0</v>
      </c>
      <c r="J387" s="888">
        <f t="shared" si="46"/>
        <v>0</v>
      </c>
    </row>
    <row r="388" spans="2:15" x14ac:dyDescent="0.25">
      <c r="B388" s="679" t="str">
        <f>'III. Datos Entrada-BE'!$B$37</f>
        <v>Julio / July</v>
      </c>
      <c r="C388" s="884">
        <f>'III. Datos Entrada-BE'!$E$37</f>
        <v>31</v>
      </c>
      <c r="D388" s="887">
        <f>MIN(0.95, MAX(0.104,EXP(15175*(('III. Datos Entrada-BE'!C37+273)-303.16)/(1.987*('III. Datos Entrada-BE'!C37+273)*303.16))))</f>
        <v>0.104</v>
      </c>
      <c r="E388" s="822">
        <f t="shared" si="45"/>
        <v>0</v>
      </c>
      <c r="F388" s="887">
        <f>(E388*'III. Datos Entrada-BE'!J84*'III. Datos Entrada-BE'!$J$170*C388*0.8)+G388</f>
        <v>0</v>
      </c>
      <c r="G388" s="885">
        <f>IF('III. Datos Entrada-BE'!$E$147=B387,0,IF('III. Datos Entrada-BE'!$F$147=B387,0,IF('III. Datos Entrada-BE'!$G$147=B387,0,IF('III. Datos Entrada-BE'!$C$147="Sí",0,(F387-H387)))))</f>
        <v>0</v>
      </c>
      <c r="H388" s="887">
        <f t="shared" si="47"/>
        <v>0</v>
      </c>
      <c r="I388" s="887">
        <f>IF('III. Datos Entrada-BE'!D37=0,0,H388*'III. Datos Entrada-BE'!$C$122*0.717*0.001)*('III. Datos Entrada-BE'!G37/'III. Datos Entrada-BE'!E37)</f>
        <v>0</v>
      </c>
      <c r="J388" s="888">
        <f t="shared" si="46"/>
        <v>0</v>
      </c>
    </row>
    <row r="389" spans="2:15" x14ac:dyDescent="0.25">
      <c r="B389" s="679" t="str">
        <f>'III. Datos Entrada-BE'!$B$38</f>
        <v>Agosto / August</v>
      </c>
      <c r="C389" s="884">
        <f>'III. Datos Entrada-BE'!$E$38</f>
        <v>31</v>
      </c>
      <c r="D389" s="887">
        <f>MIN(0.95, MAX(0.104,EXP(15175*(('III. Datos Entrada-BE'!C38+273)-303.16)/(1.987*('III. Datos Entrada-BE'!C38+273)*303.16))))</f>
        <v>0.104</v>
      </c>
      <c r="E389" s="822">
        <f t="shared" si="45"/>
        <v>0</v>
      </c>
      <c r="F389" s="887">
        <f>(E389*'III. Datos Entrada-BE'!J85*'III. Datos Entrada-BE'!$J$170*C389*0.8)+G389</f>
        <v>0</v>
      </c>
      <c r="G389" s="885">
        <f>IF('III. Datos Entrada-BE'!$E$147=B388,0,IF('III. Datos Entrada-BE'!$F$147=B388,0,IF('III. Datos Entrada-BE'!$G$147=B388,0,IF('III. Datos Entrada-BE'!$C$147="Sí",0,(F388-H388)))))</f>
        <v>0</v>
      </c>
      <c r="H389" s="887">
        <f t="shared" si="47"/>
        <v>0</v>
      </c>
      <c r="I389" s="887">
        <f>IF('III. Datos Entrada-BE'!D38=0,0,H389*'III. Datos Entrada-BE'!$C$122*0.717*0.001)*('III. Datos Entrada-BE'!G38/'III. Datos Entrada-BE'!E38)</f>
        <v>0</v>
      </c>
      <c r="J389" s="888">
        <f t="shared" si="46"/>
        <v>0</v>
      </c>
    </row>
    <row r="390" spans="2:15" x14ac:dyDescent="0.25">
      <c r="B390" s="679" t="str">
        <f>'III. Datos Entrada-BE'!$B$39</f>
        <v>Septiembre / September</v>
      </c>
      <c r="C390" s="884">
        <f>'III. Datos Entrada-BE'!$E$39</f>
        <v>30</v>
      </c>
      <c r="D390" s="887">
        <f>MIN(0.95, MAX(0.104,EXP(15175*(('III. Datos Entrada-BE'!C39+273)-303.16)/(1.987*('III. Datos Entrada-BE'!C39+273)*303.16))))</f>
        <v>0.104</v>
      </c>
      <c r="E390" s="822">
        <f t="shared" si="45"/>
        <v>0</v>
      </c>
      <c r="F390" s="887">
        <f>(E390*'III. Datos Entrada-BE'!J86*'III. Datos Entrada-BE'!$J$170*C390*0.8)+G390</f>
        <v>0</v>
      </c>
      <c r="G390" s="885">
        <f>IF('III. Datos Entrada-BE'!$E$147=B389,0,IF('III. Datos Entrada-BE'!$F$147=B389,0,IF('III. Datos Entrada-BE'!$G$147=B389,0,IF('III. Datos Entrada-BE'!$C$147="Sí",0,(F389-H389)))))</f>
        <v>0</v>
      </c>
      <c r="H390" s="887">
        <f t="shared" si="47"/>
        <v>0</v>
      </c>
      <c r="I390" s="887">
        <f>IF('III. Datos Entrada-BE'!D39=0,0,H390*'III. Datos Entrada-BE'!$C$122*0.717*0.001)*('III. Datos Entrada-BE'!G39/'III. Datos Entrada-BE'!E39)</f>
        <v>0</v>
      </c>
      <c r="J390" s="888">
        <f t="shared" si="46"/>
        <v>0</v>
      </c>
    </row>
    <row r="391" spans="2:15" x14ac:dyDescent="0.25">
      <c r="B391" s="679" t="str">
        <f>'III. Datos Entrada-BE'!$B$40</f>
        <v>Octubre / October</v>
      </c>
      <c r="C391" s="884">
        <f>'III. Datos Entrada-BE'!$E$40</f>
        <v>31</v>
      </c>
      <c r="D391" s="887">
        <f>MIN(0.95, MAX(0.104,EXP(15175*(('III. Datos Entrada-BE'!C40+273)-303.16)/(1.987*('III. Datos Entrada-BE'!C40+273)*303.16))))</f>
        <v>0.104</v>
      </c>
      <c r="E391" s="822">
        <f t="shared" si="45"/>
        <v>0</v>
      </c>
      <c r="F391" s="887">
        <f>(E391*'III. Datos Entrada-BE'!J87*'III. Datos Entrada-BE'!$J$170*C391*0.8)+G391</f>
        <v>0</v>
      </c>
      <c r="G391" s="885">
        <f>IF('III. Datos Entrada-BE'!$E$147=B390,0,IF('III. Datos Entrada-BE'!$F$147=B390,0,IF('III. Datos Entrada-BE'!$G$147=B390,0,IF('III. Datos Entrada-BE'!$C$147="Sí",0,(F390-H390)))))</f>
        <v>0</v>
      </c>
      <c r="H391" s="887">
        <f t="shared" si="47"/>
        <v>0</v>
      </c>
      <c r="I391" s="887">
        <f>IF('III. Datos Entrada-BE'!D40=0,0,H391*'III. Datos Entrada-BE'!$C$122*0.717*0.001)*('III. Datos Entrada-BE'!G40/'III. Datos Entrada-BE'!E40)</f>
        <v>0</v>
      </c>
      <c r="J391" s="888">
        <f t="shared" si="46"/>
        <v>0</v>
      </c>
    </row>
    <row r="392" spans="2:15" x14ac:dyDescent="0.25">
      <c r="B392" s="679" t="str">
        <f>'III. Datos Entrada-BE'!$B$41</f>
        <v>Noviembre / November</v>
      </c>
      <c r="C392" s="884">
        <f>'III. Datos Entrada-BE'!$E$41</f>
        <v>30</v>
      </c>
      <c r="D392" s="887">
        <f>MIN(0.95, MAX(0.104,EXP(15175*(('III. Datos Entrada-BE'!C41+273)-303.16)/(1.987*('III. Datos Entrada-BE'!C41+273)*303.16))))</f>
        <v>0.104</v>
      </c>
      <c r="E392" s="822">
        <f t="shared" si="45"/>
        <v>0</v>
      </c>
      <c r="F392" s="887">
        <f>(E392*'III. Datos Entrada-BE'!J88*'III. Datos Entrada-BE'!$J$170*C392*0.8)+G392</f>
        <v>0</v>
      </c>
      <c r="G392" s="885">
        <f>IF('III. Datos Entrada-BE'!$E$147=B391,0,IF('III. Datos Entrada-BE'!$F$147=B391,0,IF('III. Datos Entrada-BE'!$G$147=B391,0,IF('III. Datos Entrada-BE'!$C$147="Sí",0,(F391-H391)))))</f>
        <v>0</v>
      </c>
      <c r="H392" s="887">
        <f t="shared" si="47"/>
        <v>0</v>
      </c>
      <c r="I392" s="887">
        <f>IF('III. Datos Entrada-BE'!D41=0,0,H392*'III. Datos Entrada-BE'!$C$122*0.717*0.001)*('III. Datos Entrada-BE'!G41/'III. Datos Entrada-BE'!E41)</f>
        <v>0</v>
      </c>
      <c r="J392" s="888">
        <f t="shared" si="46"/>
        <v>0</v>
      </c>
    </row>
    <row r="393" spans="2:15" ht="13" thickBot="1" x14ac:dyDescent="0.3">
      <c r="B393" s="705" t="str">
        <f>'III. Datos Entrada-BE'!$B$42</f>
        <v>Diciembre / December</v>
      </c>
      <c r="C393" s="886">
        <f>'III. Datos Entrada-BE'!$E$42</f>
        <v>31</v>
      </c>
      <c r="D393" s="889">
        <f>MIN(0.95, MAX(0.104,EXP(15175*(('III. Datos Entrada-BE'!C42+273)-303.16)/(1.987*('III. Datos Entrada-BE'!C42+273)*303.16))))</f>
        <v>0.104</v>
      </c>
      <c r="E393" s="890">
        <f t="shared" si="45"/>
        <v>0</v>
      </c>
      <c r="F393" s="889">
        <f>(E393*'III. Datos Entrada-BE'!J89*'III. Datos Entrada-BE'!$J$170*C393*0.8)+G393</f>
        <v>0</v>
      </c>
      <c r="G393" s="885">
        <f>IF('III. Datos Entrada-BE'!$E$147=B392,0,IF('III. Datos Entrada-BE'!$F$147=B392,0,IF('III. Datos Entrada-BE'!$G$147=B392,0,IF('III. Datos Entrada-BE'!$C$147="Sí",0,(F392-H392)))))</f>
        <v>0</v>
      </c>
      <c r="H393" s="746">
        <f t="shared" si="47"/>
        <v>0</v>
      </c>
      <c r="I393" s="746">
        <f>IF('III. Datos Entrada-BE'!D42=0,0,H393*'III. Datos Entrada-BE'!$C$122*0.717*0.001)*('III. Datos Entrada-BE'!G42/'III. Datos Entrada-BE'!E42)</f>
        <v>0</v>
      </c>
      <c r="J393" s="986">
        <f t="shared" si="46"/>
        <v>0</v>
      </c>
    </row>
    <row r="394" spans="2:15" ht="13.5" thickBot="1" x14ac:dyDescent="0.35">
      <c r="B394" s="27" t="s">
        <v>407</v>
      </c>
      <c r="C394" s="625"/>
      <c r="D394" s="626"/>
      <c r="E394" s="626"/>
      <c r="F394" s="627"/>
      <c r="G394" s="628"/>
      <c r="H394" s="243">
        <f>SUM(H382:H393)</f>
        <v>0</v>
      </c>
      <c r="I394" s="69">
        <f>SUM(I382:I393)</f>
        <v>0</v>
      </c>
      <c r="J394" s="252">
        <f>SUM(J382:J393)</f>
        <v>0</v>
      </c>
    </row>
    <row r="395" spans="2:15" ht="13.5" thickBot="1" x14ac:dyDescent="0.35">
      <c r="B395" s="9"/>
      <c r="C395" s="73"/>
      <c r="D395" s="12"/>
      <c r="E395" s="12"/>
      <c r="F395" s="8"/>
      <c r="G395" s="8"/>
      <c r="H395" s="8"/>
      <c r="I395" s="8"/>
      <c r="J395" s="8"/>
    </row>
    <row r="396" spans="2:15" ht="13.5" thickBot="1" x14ac:dyDescent="0.35">
      <c r="B396" s="41" t="s">
        <v>408</v>
      </c>
      <c r="C396" s="284"/>
      <c r="D396" s="43"/>
      <c r="E396" s="43"/>
      <c r="F396" s="43"/>
      <c r="G396" s="569">
        <f>IF('III. Datos Entrada-BE'!C$147="Sí",0,IF('III. Datos Entrada-BE'!E$147=B393,0,IF('III. Datos Entrada-BE'!F$147='V. BE CH4-AS'!B393,0,IF('III. Datos Entrada-BE'!G$147='V. BE CH4-AS'!B393,0,F393-H393))))</f>
        <v>0</v>
      </c>
      <c r="H396" s="8"/>
      <c r="I396" s="8"/>
      <c r="J396" s="8"/>
    </row>
    <row r="397" spans="2:15" ht="63" thickBot="1" x14ac:dyDescent="0.35">
      <c r="G397" s="46" t="s">
        <v>409</v>
      </c>
      <c r="H397" s="8"/>
      <c r="I397" s="8"/>
      <c r="J397" s="8"/>
    </row>
    <row r="398" spans="2:15" ht="13.5" thickBot="1" x14ac:dyDescent="0.35">
      <c r="B398" s="9"/>
      <c r="C398" s="53"/>
    </row>
    <row r="399" spans="2:15" s="9" customFormat="1" ht="13" x14ac:dyDescent="0.3">
      <c r="C399" s="73"/>
      <c r="D399" s="12"/>
      <c r="E399" s="1034" t="s">
        <v>413</v>
      </c>
      <c r="F399" s="1052"/>
      <c r="G399" s="1052"/>
      <c r="H399" s="1052"/>
      <c r="I399" s="1052"/>
      <c r="J399" s="1053"/>
      <c r="K399" s="36"/>
      <c r="L399" s="36"/>
      <c r="M399" s="37"/>
    </row>
    <row r="400" spans="2:15" s="9" customFormat="1" ht="13" x14ac:dyDescent="0.3">
      <c r="C400" s="73"/>
      <c r="D400" s="12"/>
      <c r="E400" s="1054"/>
      <c r="F400" s="1055"/>
      <c r="G400" s="1055"/>
      <c r="H400" s="1055"/>
      <c r="I400" s="1055"/>
      <c r="J400" s="1056"/>
      <c r="K400" s="36"/>
      <c r="L400" s="36"/>
      <c r="M400" s="37"/>
    </row>
    <row r="401" spans="2:13" s="9" customFormat="1" ht="13.5" thickBot="1" x14ac:dyDescent="0.35">
      <c r="C401" s="73"/>
      <c r="D401" s="12"/>
      <c r="E401" s="1057"/>
      <c r="F401" s="1058"/>
      <c r="G401" s="1058"/>
      <c r="H401" s="1058"/>
      <c r="I401" s="1058"/>
      <c r="J401" s="1059"/>
      <c r="K401" s="36"/>
      <c r="L401" s="36"/>
      <c r="M401" s="37"/>
    </row>
    <row r="402" spans="2:13" s="9" customFormat="1" ht="13" x14ac:dyDescent="0.3">
      <c r="B402" s="23">
        <f>'III. Datos Entrada-BE'!C60</f>
        <v>0</v>
      </c>
      <c r="C402" s="24">
        <f>'III. Datos Entrada-BE'!B129</f>
        <v>0</v>
      </c>
      <c r="D402" s="25"/>
      <c r="E402" s="12"/>
      <c r="F402" s="12"/>
      <c r="G402" s="12"/>
      <c r="H402" s="12"/>
      <c r="I402" s="12"/>
      <c r="J402" s="12"/>
      <c r="K402" s="36"/>
      <c r="L402" s="36"/>
      <c r="M402" s="37"/>
    </row>
    <row r="403" spans="2:13" s="9" customFormat="1" ht="15" x14ac:dyDescent="0.4">
      <c r="B403" s="745" t="s">
        <v>398</v>
      </c>
      <c r="C403" s="883">
        <f>'III. Datos Entrada-BE'!D109</f>
        <v>0</v>
      </c>
      <c r="D403" s="3"/>
      <c r="E403" s="8"/>
      <c r="F403" s="12"/>
      <c r="G403" s="12"/>
      <c r="H403" s="12"/>
      <c r="I403" s="12"/>
      <c r="J403" s="12"/>
      <c r="K403" s="36"/>
      <c r="L403" s="36"/>
      <c r="M403" s="37"/>
    </row>
    <row r="404" spans="2:13" s="9" customFormat="1" ht="13.5" thickBot="1" x14ac:dyDescent="0.35">
      <c r="B404" s="72"/>
      <c r="C404" s="487"/>
      <c r="D404" s="3"/>
      <c r="E404" s="8"/>
      <c r="F404" s="12"/>
      <c r="G404" s="12"/>
      <c r="H404" s="12"/>
      <c r="I404" s="12"/>
      <c r="J404" s="12"/>
      <c r="K404" s="36"/>
      <c r="L404" s="36"/>
      <c r="M404" s="37"/>
    </row>
    <row r="405" spans="2:13" ht="15.5" thickBot="1" x14ac:dyDescent="0.45">
      <c r="B405" s="59" t="s">
        <v>97</v>
      </c>
      <c r="C405" s="285" t="s">
        <v>399</v>
      </c>
      <c r="D405" s="61" t="s">
        <v>400</v>
      </c>
      <c r="E405" s="62" t="s">
        <v>401</v>
      </c>
      <c r="F405" s="63" t="s">
        <v>402</v>
      </c>
      <c r="G405" s="62" t="s">
        <v>403</v>
      </c>
      <c r="H405" s="63" t="s">
        <v>404</v>
      </c>
      <c r="I405" s="64" t="s">
        <v>405</v>
      </c>
      <c r="J405" s="65" t="s">
        <v>406</v>
      </c>
    </row>
    <row r="406" spans="2:13" s="9" customFormat="1" ht="13" x14ac:dyDescent="0.3">
      <c r="B406" s="29" t="str">
        <f>'III. Datos Entrada-BE'!$B$31</f>
        <v>Enero / January</v>
      </c>
      <c r="C406" s="483">
        <f>'III. Datos Entrada-BE'!$E$31</f>
        <v>31</v>
      </c>
      <c r="D406" s="50">
        <f>MIN(0.95, MAX(0.104,EXP(15175*(('III. Datos Entrada-BE'!C31+273)-303.16)/(1.987*('III. Datos Entrada-BE'!C31+273)*303.16))))</f>
        <v>0.104</v>
      </c>
      <c r="E406" s="51">
        <f t="shared" ref="E406:E417" si="48">$C$403</f>
        <v>0</v>
      </c>
      <c r="F406" s="50">
        <f>(E406*'III. Datos Entrada-BE'!K78*'III. Datos Entrada-BE'!$K$169*C406*0.8)+G406</f>
        <v>0</v>
      </c>
      <c r="G406" s="32">
        <v>0</v>
      </c>
      <c r="H406" s="979">
        <f>F406*D406</f>
        <v>0</v>
      </c>
      <c r="I406" s="979">
        <f>IF('III. Datos Entrada-BE'!D31=0,0,H406*'III. Datos Entrada-BE'!$C$123*0.717*0.001)*('III. Datos Entrada-BE'!G31/'III. Datos Entrada-BE'!E31)</f>
        <v>0</v>
      </c>
      <c r="J406" s="943">
        <f t="shared" ref="J406:J417" si="49">I406*PCG</f>
        <v>0</v>
      </c>
      <c r="K406" s="36"/>
      <c r="L406" s="36"/>
      <c r="M406" s="37"/>
    </row>
    <row r="407" spans="2:13" s="9" customFormat="1" ht="13" x14ac:dyDescent="0.3">
      <c r="B407" s="679" t="str">
        <f>'III. Datos Entrada-BE'!$B$32</f>
        <v>Febrero / February</v>
      </c>
      <c r="C407" s="884">
        <f>'III. Datos Entrada-BE'!$E$32</f>
        <v>28</v>
      </c>
      <c r="D407" s="887">
        <f>MIN(0.95, MAX(0.104,EXP(15175*(('III. Datos Entrada-BE'!C32+273)-303.16)/(1.987*('III. Datos Entrada-BE'!C32+273)*303.16))))</f>
        <v>0.104</v>
      </c>
      <c r="E407" s="822">
        <f t="shared" si="48"/>
        <v>0</v>
      </c>
      <c r="F407" s="887">
        <f>(E407*'III. Datos Entrada-BE'!K79*'III. Datos Entrada-BE'!$K$169*C407*0.8)+G407</f>
        <v>0</v>
      </c>
      <c r="G407" s="885">
        <f>IF('III. Datos Entrada-BE'!$E$146=B406,0,IF('III. Datos Entrada-BE'!$F$146=B406,0,IF('III. Datos Entrada-BE'!$G$146=B406,0,IF('III. Datos Entrada-BE'!$C$146="Sí",0,(F406-H406)))))</f>
        <v>0</v>
      </c>
      <c r="H407" s="887">
        <f t="shared" ref="H407:H417" si="50">F407*D407</f>
        <v>0</v>
      </c>
      <c r="I407" s="887">
        <f>IF('III. Datos Entrada-BE'!D32=0,0,H407*'III. Datos Entrada-BE'!$C$123*0.717*0.001)*('III. Datos Entrada-BE'!G32/'III. Datos Entrada-BE'!E32)</f>
        <v>0</v>
      </c>
      <c r="J407" s="888">
        <f t="shared" si="49"/>
        <v>0</v>
      </c>
      <c r="K407" s="36"/>
      <c r="L407" s="36"/>
      <c r="M407" s="37"/>
    </row>
    <row r="408" spans="2:13" s="9" customFormat="1" ht="13" x14ac:dyDescent="0.3">
      <c r="B408" s="679" t="str">
        <f>'III. Datos Entrada-BE'!$B$33</f>
        <v>Marzo / March</v>
      </c>
      <c r="C408" s="884">
        <f>'III. Datos Entrada-BE'!$E$33</f>
        <v>31</v>
      </c>
      <c r="D408" s="887">
        <f>MIN(0.95, MAX(0.104,EXP(15175*(('III. Datos Entrada-BE'!C33+273)-303.16)/(1.987*('III. Datos Entrada-BE'!C33+273)*303.16))))</f>
        <v>0.104</v>
      </c>
      <c r="E408" s="822">
        <f t="shared" si="48"/>
        <v>0</v>
      </c>
      <c r="F408" s="887">
        <f>(E408*'III. Datos Entrada-BE'!K80*'III. Datos Entrada-BE'!$K$169*C408*0.8)+G408</f>
        <v>0</v>
      </c>
      <c r="G408" s="885">
        <f>IF('III. Datos Entrada-BE'!$E$146=B407,0,IF('III. Datos Entrada-BE'!$F$146=B407,0,IF('III. Datos Entrada-BE'!$G$146=B407,0,IF('III. Datos Entrada-BE'!$C$146="Sí",0,(F407-H407)))))</f>
        <v>0</v>
      </c>
      <c r="H408" s="887">
        <f t="shared" si="50"/>
        <v>0</v>
      </c>
      <c r="I408" s="887">
        <f>IF('III. Datos Entrada-BE'!D33=0,0,H408*'III. Datos Entrada-BE'!$C$123*0.717*0.001)*('III. Datos Entrada-BE'!G33/'III. Datos Entrada-BE'!E33)</f>
        <v>0</v>
      </c>
      <c r="J408" s="888">
        <f t="shared" si="49"/>
        <v>0</v>
      </c>
      <c r="K408" s="36"/>
      <c r="L408" s="36"/>
      <c r="M408" s="37"/>
    </row>
    <row r="409" spans="2:13" s="9" customFormat="1" ht="13" x14ac:dyDescent="0.3">
      <c r="B409" s="679" t="str">
        <f>'III. Datos Entrada-BE'!$B$34</f>
        <v>Abril / April</v>
      </c>
      <c r="C409" s="884">
        <f>'III. Datos Entrada-BE'!$E$34</f>
        <v>30</v>
      </c>
      <c r="D409" s="887">
        <f>MIN(0.95, MAX(0.104,EXP(15175*(('III. Datos Entrada-BE'!C34+273)-303.16)/(1.987*('III. Datos Entrada-BE'!C34+273)*303.16))))</f>
        <v>0.104</v>
      </c>
      <c r="E409" s="822">
        <f t="shared" si="48"/>
        <v>0</v>
      </c>
      <c r="F409" s="887">
        <f>(E409*'III. Datos Entrada-BE'!K81*'III. Datos Entrada-BE'!$K$169*C409*0.8)+G409</f>
        <v>0</v>
      </c>
      <c r="G409" s="885">
        <f>IF('III. Datos Entrada-BE'!$E$146=B408,0,IF('III. Datos Entrada-BE'!$F$146=B408,0,IF('III. Datos Entrada-BE'!$G$146=B408,0,IF('III. Datos Entrada-BE'!$C$146="Sí",0,(F408-H408)))))</f>
        <v>0</v>
      </c>
      <c r="H409" s="887">
        <f t="shared" si="50"/>
        <v>0</v>
      </c>
      <c r="I409" s="887">
        <f>IF('III. Datos Entrada-BE'!D34=0,0,H409*'III. Datos Entrada-BE'!$C$123*0.717*0.001)*('III. Datos Entrada-BE'!G34/'III. Datos Entrada-BE'!E34)</f>
        <v>0</v>
      </c>
      <c r="J409" s="888">
        <f t="shared" si="49"/>
        <v>0</v>
      </c>
      <c r="K409" s="36"/>
      <c r="L409" s="36"/>
      <c r="M409" s="37"/>
    </row>
    <row r="410" spans="2:13" s="9" customFormat="1" ht="13" x14ac:dyDescent="0.3">
      <c r="B410" s="679" t="str">
        <f>'III. Datos Entrada-BE'!$B$35</f>
        <v>Mayo / May</v>
      </c>
      <c r="C410" s="884">
        <f>'III. Datos Entrada-BE'!$E$35</f>
        <v>31</v>
      </c>
      <c r="D410" s="887">
        <f>MIN(0.95, MAX(0.104,EXP(15175*(('III. Datos Entrada-BE'!C35+273)-303.16)/(1.987*('III. Datos Entrada-BE'!C35+273)*303.16))))</f>
        <v>0.104</v>
      </c>
      <c r="E410" s="822">
        <f t="shared" si="48"/>
        <v>0</v>
      </c>
      <c r="F410" s="887">
        <f>(E410*'III. Datos Entrada-BE'!K82*'III. Datos Entrada-BE'!$K$169*C410*0.8)+G410</f>
        <v>0</v>
      </c>
      <c r="G410" s="885">
        <f>IF('III. Datos Entrada-BE'!$E$146=B409,0,IF('III. Datos Entrada-BE'!$F$146=B409,0,IF('III. Datos Entrada-BE'!$G$146=B409,0,IF('III. Datos Entrada-BE'!$C$146="Sí",0,(F409-H409)))))</f>
        <v>0</v>
      </c>
      <c r="H410" s="887">
        <f t="shared" si="50"/>
        <v>0</v>
      </c>
      <c r="I410" s="887">
        <f>IF('III. Datos Entrada-BE'!D35=0,0,H410*'III. Datos Entrada-BE'!$C$123*0.717*0.001)*('III. Datos Entrada-BE'!G35/'III. Datos Entrada-BE'!E35)</f>
        <v>0</v>
      </c>
      <c r="J410" s="888">
        <f t="shared" si="49"/>
        <v>0</v>
      </c>
      <c r="K410" s="36"/>
      <c r="L410" s="36"/>
      <c r="M410" s="37"/>
    </row>
    <row r="411" spans="2:13" s="9" customFormat="1" ht="13" x14ac:dyDescent="0.3">
      <c r="B411" s="679" t="str">
        <f>'III. Datos Entrada-BE'!$B$36</f>
        <v>Junio / June</v>
      </c>
      <c r="C411" s="884">
        <f>'III. Datos Entrada-BE'!$E$36</f>
        <v>30</v>
      </c>
      <c r="D411" s="887">
        <f>MIN(0.95, MAX(0.104,EXP(15175*(('III. Datos Entrada-BE'!C36+273)-303.16)/(1.987*('III. Datos Entrada-BE'!C36+273)*303.16))))</f>
        <v>0.104</v>
      </c>
      <c r="E411" s="822">
        <f t="shared" si="48"/>
        <v>0</v>
      </c>
      <c r="F411" s="887">
        <f>(E411*'III. Datos Entrada-BE'!K83*'III. Datos Entrada-BE'!$K$169*C411*0.8)+G411</f>
        <v>0</v>
      </c>
      <c r="G411" s="885">
        <f>IF('III. Datos Entrada-BE'!$E$146=B410,0,IF('III. Datos Entrada-BE'!$F$146=B410,0,IF('III. Datos Entrada-BE'!$G$146=B410,0,IF('III. Datos Entrada-BE'!$C$146="Sí",0,(F410-H410)))))</f>
        <v>0</v>
      </c>
      <c r="H411" s="887">
        <f t="shared" si="50"/>
        <v>0</v>
      </c>
      <c r="I411" s="887">
        <f>IF('III. Datos Entrada-BE'!D36=0,0,H411*'III. Datos Entrada-BE'!$C$123*0.717*0.001)*('III. Datos Entrada-BE'!G36/'III. Datos Entrada-BE'!E36)</f>
        <v>0</v>
      </c>
      <c r="J411" s="888">
        <f t="shared" si="49"/>
        <v>0</v>
      </c>
      <c r="K411" s="36"/>
      <c r="L411" s="36"/>
      <c r="M411" s="37"/>
    </row>
    <row r="412" spans="2:13" s="9" customFormat="1" ht="13" x14ac:dyDescent="0.3">
      <c r="B412" s="679" t="str">
        <f>'III. Datos Entrada-BE'!$B$37</f>
        <v>Julio / July</v>
      </c>
      <c r="C412" s="884">
        <f>'III. Datos Entrada-BE'!$E$37</f>
        <v>31</v>
      </c>
      <c r="D412" s="887">
        <f>MIN(0.95, MAX(0.104,EXP(15175*(('III. Datos Entrada-BE'!C37+273)-303.16)/(1.987*('III. Datos Entrada-BE'!C37+273)*303.16))))</f>
        <v>0.104</v>
      </c>
      <c r="E412" s="822">
        <f t="shared" si="48"/>
        <v>0</v>
      </c>
      <c r="F412" s="887">
        <f>(E412*'III. Datos Entrada-BE'!K84*'III. Datos Entrada-BE'!$K$169*C412*0.8)+G412</f>
        <v>0</v>
      </c>
      <c r="G412" s="885">
        <f>IF('III. Datos Entrada-BE'!$E$146=B411,0,IF('III. Datos Entrada-BE'!$F$146=B411,0,IF('III. Datos Entrada-BE'!$G$146=B411,0,IF('III. Datos Entrada-BE'!$C$146="Sí",0,(F411-H411)))))</f>
        <v>0</v>
      </c>
      <c r="H412" s="887">
        <f t="shared" si="50"/>
        <v>0</v>
      </c>
      <c r="I412" s="887">
        <f>IF('III. Datos Entrada-BE'!D37=0,0,H412*'III. Datos Entrada-BE'!$C$123*0.717*0.001)*('III. Datos Entrada-BE'!G37/'III. Datos Entrada-BE'!E37)</f>
        <v>0</v>
      </c>
      <c r="J412" s="888">
        <f t="shared" si="49"/>
        <v>0</v>
      </c>
      <c r="K412" s="36"/>
      <c r="L412" s="36"/>
      <c r="M412" s="37"/>
    </row>
    <row r="413" spans="2:13" s="9" customFormat="1" ht="13" x14ac:dyDescent="0.3">
      <c r="B413" s="679" t="str">
        <f>'III. Datos Entrada-BE'!$B$38</f>
        <v>Agosto / August</v>
      </c>
      <c r="C413" s="884">
        <f>'III. Datos Entrada-BE'!$E$38</f>
        <v>31</v>
      </c>
      <c r="D413" s="887">
        <f>MIN(0.95, MAX(0.104,EXP(15175*(('III. Datos Entrada-BE'!C38+273)-303.16)/(1.987*('III. Datos Entrada-BE'!C38+273)*303.16))))</f>
        <v>0.104</v>
      </c>
      <c r="E413" s="822">
        <f t="shared" si="48"/>
        <v>0</v>
      </c>
      <c r="F413" s="887">
        <f>(E413*'III. Datos Entrada-BE'!K85*'III. Datos Entrada-BE'!$K$169*C413*0.8)+G413</f>
        <v>0</v>
      </c>
      <c r="G413" s="885">
        <f>IF('III. Datos Entrada-BE'!$E$146=B412,0,IF('III. Datos Entrada-BE'!$F$146=B412,0,IF('III. Datos Entrada-BE'!$G$146=B412,0,IF('III. Datos Entrada-BE'!$C$146="Sí",0,(F412-H412)))))</f>
        <v>0</v>
      </c>
      <c r="H413" s="887">
        <f t="shared" si="50"/>
        <v>0</v>
      </c>
      <c r="I413" s="887">
        <f>IF('III. Datos Entrada-BE'!D38=0,0,H413*'III. Datos Entrada-BE'!$C$123*0.717*0.001)*('III. Datos Entrada-BE'!G38/'III. Datos Entrada-BE'!E38)</f>
        <v>0</v>
      </c>
      <c r="J413" s="888">
        <f t="shared" si="49"/>
        <v>0</v>
      </c>
      <c r="K413" s="36"/>
      <c r="L413" s="36"/>
      <c r="M413" s="37"/>
    </row>
    <row r="414" spans="2:13" s="9" customFormat="1" ht="13" x14ac:dyDescent="0.3">
      <c r="B414" s="679" t="str">
        <f>'III. Datos Entrada-BE'!$B$39</f>
        <v>Septiembre / September</v>
      </c>
      <c r="C414" s="884">
        <f>'III. Datos Entrada-BE'!$E$39</f>
        <v>30</v>
      </c>
      <c r="D414" s="887">
        <f>MIN(0.95, MAX(0.104,EXP(15175*(('III. Datos Entrada-BE'!C39+273)-303.16)/(1.987*('III. Datos Entrada-BE'!C39+273)*303.16))))</f>
        <v>0.104</v>
      </c>
      <c r="E414" s="822">
        <f t="shared" si="48"/>
        <v>0</v>
      </c>
      <c r="F414" s="887">
        <f>(E414*'III. Datos Entrada-BE'!K86*'III. Datos Entrada-BE'!$K$169*C414*0.8)+G414</f>
        <v>0</v>
      </c>
      <c r="G414" s="885">
        <f>IF('III. Datos Entrada-BE'!$E$146=B413,0,IF('III. Datos Entrada-BE'!$F$146=B413,0,IF('III. Datos Entrada-BE'!$G$146=B413,0,IF('III. Datos Entrada-BE'!$C$146="Sí",0,(F413-H413)))))</f>
        <v>0</v>
      </c>
      <c r="H414" s="887">
        <f t="shared" si="50"/>
        <v>0</v>
      </c>
      <c r="I414" s="887">
        <f>IF('III. Datos Entrada-BE'!D39=0,0,H414*'III. Datos Entrada-BE'!$C$123*0.717*0.001)*('III. Datos Entrada-BE'!G39/'III. Datos Entrada-BE'!E39)</f>
        <v>0</v>
      </c>
      <c r="J414" s="888">
        <f t="shared" si="49"/>
        <v>0</v>
      </c>
      <c r="K414" s="36"/>
      <c r="L414" s="36"/>
      <c r="M414" s="37"/>
    </row>
    <row r="415" spans="2:13" s="9" customFormat="1" ht="13" x14ac:dyDescent="0.3">
      <c r="B415" s="679" t="str">
        <f>'III. Datos Entrada-BE'!$B$40</f>
        <v>Octubre / October</v>
      </c>
      <c r="C415" s="884">
        <f>'III. Datos Entrada-BE'!$E$40</f>
        <v>31</v>
      </c>
      <c r="D415" s="887">
        <f>MIN(0.95, MAX(0.104,EXP(15175*(('III. Datos Entrada-BE'!C40+273)-303.16)/(1.987*('III. Datos Entrada-BE'!C40+273)*303.16))))</f>
        <v>0.104</v>
      </c>
      <c r="E415" s="822">
        <f t="shared" si="48"/>
        <v>0</v>
      </c>
      <c r="F415" s="887">
        <f>(E415*'III. Datos Entrada-BE'!K87*'III. Datos Entrada-BE'!$K$169*C415*0.8)+G415</f>
        <v>0</v>
      </c>
      <c r="G415" s="885">
        <f>IF('III. Datos Entrada-BE'!$E$146=B414,0,IF('III. Datos Entrada-BE'!$F$146=B414,0,IF('III. Datos Entrada-BE'!$G$146=B414,0,IF('III. Datos Entrada-BE'!$C$146="Sí",0,(F414-H414)))))</f>
        <v>0</v>
      </c>
      <c r="H415" s="887">
        <f t="shared" si="50"/>
        <v>0</v>
      </c>
      <c r="I415" s="887">
        <f>IF('III. Datos Entrada-BE'!D40=0,0,H415*'III. Datos Entrada-BE'!$C$123*0.717*0.001)*('III. Datos Entrada-BE'!G40/'III. Datos Entrada-BE'!E40)</f>
        <v>0</v>
      </c>
      <c r="J415" s="888">
        <f t="shared" si="49"/>
        <v>0</v>
      </c>
      <c r="K415" s="36"/>
      <c r="L415" s="36"/>
      <c r="M415" s="37"/>
    </row>
    <row r="416" spans="2:13" s="9" customFormat="1" ht="13" x14ac:dyDescent="0.3">
      <c r="B416" s="679" t="str">
        <f>'III. Datos Entrada-BE'!$B$41</f>
        <v>Noviembre / November</v>
      </c>
      <c r="C416" s="884">
        <f>'III. Datos Entrada-BE'!$E$41</f>
        <v>30</v>
      </c>
      <c r="D416" s="887">
        <f>MIN(0.95, MAX(0.104,EXP(15175*(('III. Datos Entrada-BE'!C41+273)-303.16)/(1.987*('III. Datos Entrada-BE'!C41+273)*303.16))))</f>
        <v>0.104</v>
      </c>
      <c r="E416" s="822">
        <f t="shared" si="48"/>
        <v>0</v>
      </c>
      <c r="F416" s="887">
        <f>(E416*'III. Datos Entrada-BE'!K88*'III. Datos Entrada-BE'!$K$169*C416*0.8)+G416</f>
        <v>0</v>
      </c>
      <c r="G416" s="885">
        <f>IF('III. Datos Entrada-BE'!$E$146=B415,0,IF('III. Datos Entrada-BE'!$F$146=B415,0,IF('III. Datos Entrada-BE'!$G$146=B415,0,IF('III. Datos Entrada-BE'!$C$146="Sí",0,(F415-H415)))))</f>
        <v>0</v>
      </c>
      <c r="H416" s="887">
        <f t="shared" si="50"/>
        <v>0</v>
      </c>
      <c r="I416" s="887">
        <f>IF('III. Datos Entrada-BE'!D41=0,0,H416*'III. Datos Entrada-BE'!$C$123*0.717*0.001)*('III. Datos Entrada-BE'!G41/'III. Datos Entrada-BE'!E41)</f>
        <v>0</v>
      </c>
      <c r="J416" s="888">
        <f t="shared" si="49"/>
        <v>0</v>
      </c>
      <c r="K416" s="36"/>
      <c r="L416" s="36"/>
      <c r="M416" s="37"/>
    </row>
    <row r="417" spans="1:94" s="9" customFormat="1" ht="13.5" thickBot="1" x14ac:dyDescent="0.35">
      <c r="B417" s="705" t="str">
        <f>'III. Datos Entrada-BE'!$B$42</f>
        <v>Diciembre / December</v>
      </c>
      <c r="C417" s="886">
        <f>'III. Datos Entrada-BE'!$E$42</f>
        <v>31</v>
      </c>
      <c r="D417" s="889">
        <f>MIN(0.95, MAX(0.104,EXP(15175*(('III. Datos Entrada-BE'!C42+273)-303.16)/(1.987*('III. Datos Entrada-BE'!C42+273)*303.16))))</f>
        <v>0.104</v>
      </c>
      <c r="E417" s="890">
        <f t="shared" si="48"/>
        <v>0</v>
      </c>
      <c r="F417" s="889">
        <f>(E417*'III. Datos Entrada-BE'!K89*'III. Datos Entrada-BE'!$K$169*C417*0.8)+G417</f>
        <v>0</v>
      </c>
      <c r="G417" s="885">
        <f>IF('III. Datos Entrada-BE'!$E$146=B416,0,IF('III. Datos Entrada-BE'!$F$146=B416,0,IF('III. Datos Entrada-BE'!$G$146=B416,0,IF('III. Datos Entrada-BE'!$C$146="Sí",0,(F416-H416)))))</f>
        <v>0</v>
      </c>
      <c r="H417" s="746">
        <f t="shared" si="50"/>
        <v>0</v>
      </c>
      <c r="I417" s="746">
        <f>IF('III. Datos Entrada-BE'!D42=0,0,H417*'III. Datos Entrada-BE'!$C$123*0.717*0.001)*('III. Datos Entrada-BE'!G42/'III. Datos Entrada-BE'!E42)</f>
        <v>0</v>
      </c>
      <c r="J417" s="986">
        <f t="shared" si="49"/>
        <v>0</v>
      </c>
      <c r="K417" s="36"/>
      <c r="L417" s="36"/>
      <c r="M417" s="37"/>
    </row>
    <row r="418" spans="1:94" s="9" customFormat="1" ht="13.5" thickBot="1" x14ac:dyDescent="0.35">
      <c r="B418" s="27" t="s">
        <v>407</v>
      </c>
      <c r="C418" s="625"/>
      <c r="D418" s="626"/>
      <c r="E418" s="626"/>
      <c r="F418" s="627"/>
      <c r="G418" s="628"/>
      <c r="H418" s="243">
        <f>SUM(H406:H417)</f>
        <v>0</v>
      </c>
      <c r="I418" s="69">
        <f>SUM(I406:I417)</f>
        <v>0</v>
      </c>
      <c r="J418" s="252">
        <f>SUM(J406:J417)</f>
        <v>0</v>
      </c>
      <c r="K418" s="36"/>
      <c r="L418" s="36"/>
      <c r="M418" s="37"/>
    </row>
    <row r="419" spans="1:94" s="9" customFormat="1" ht="13.5" thickBot="1" x14ac:dyDescent="0.35">
      <c r="C419" s="73"/>
      <c r="D419" s="12"/>
      <c r="E419" s="12"/>
      <c r="F419" s="8"/>
      <c r="G419" s="8"/>
      <c r="H419" s="8"/>
      <c r="I419" s="8"/>
      <c r="J419" s="8"/>
      <c r="K419" s="36"/>
      <c r="L419" s="36"/>
      <c r="M419" s="37"/>
    </row>
    <row r="420" spans="1:94" s="71" customFormat="1" ht="13.5" thickBot="1" x14ac:dyDescent="0.35">
      <c r="A420" s="9"/>
      <c r="B420" s="41" t="s">
        <v>408</v>
      </c>
      <c r="C420" s="284"/>
      <c r="D420" s="43"/>
      <c r="E420" s="43"/>
      <c r="F420" s="43"/>
      <c r="G420" s="569">
        <f>IF('III. Datos Entrada-BE'!C$146="Sí",0,IF('III. Datos Entrada-BE'!E$146=B417,0,IF('III. Datos Entrada-BE'!F$146='V. BE CH4-AS'!B417,0,IF('III. Datos Entrada-BE'!G$146='V. BE CH4-AS'!B417,0,F417-H417))))</f>
        <v>0</v>
      </c>
      <c r="H420" s="8"/>
      <c r="I420" s="8"/>
      <c r="J420" s="8"/>
      <c r="K420" s="36"/>
      <c r="L420" s="36"/>
      <c r="M420" s="37"/>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row>
    <row r="421" spans="1:94" s="9" customFormat="1" ht="63" thickBot="1" x14ac:dyDescent="0.35">
      <c r="B421" s="2"/>
      <c r="C421" s="20"/>
      <c r="D421" s="3"/>
      <c r="E421" s="3"/>
      <c r="F421" s="3"/>
      <c r="G421" s="46" t="s">
        <v>409</v>
      </c>
      <c r="H421" s="8"/>
      <c r="I421" s="8"/>
      <c r="J421" s="8"/>
      <c r="K421" s="36"/>
      <c r="L421" s="36"/>
      <c r="M421" s="37"/>
    </row>
    <row r="422" spans="1:94" s="9" customFormat="1" ht="13" x14ac:dyDescent="0.3">
      <c r="C422" s="73"/>
      <c r="D422" s="12"/>
      <c r="E422" s="12"/>
      <c r="F422" s="8"/>
      <c r="G422" s="8"/>
      <c r="H422" s="8"/>
      <c r="I422" s="8"/>
      <c r="J422" s="8"/>
      <c r="K422" s="36"/>
      <c r="L422" s="36"/>
      <c r="M422" s="37"/>
    </row>
    <row r="423" spans="1:94" s="9" customFormat="1" ht="13.5" thickBot="1" x14ac:dyDescent="0.35">
      <c r="C423" s="73"/>
      <c r="D423" s="12"/>
      <c r="E423" s="12"/>
      <c r="F423" s="8"/>
      <c r="G423" s="8"/>
      <c r="H423" s="8"/>
      <c r="I423" s="8"/>
      <c r="J423" s="8"/>
      <c r="K423" s="36"/>
      <c r="L423" s="36"/>
      <c r="M423" s="37"/>
    </row>
    <row r="424" spans="1:94" s="9" customFormat="1" ht="13" x14ac:dyDescent="0.3">
      <c r="C424" s="73"/>
      <c r="D424" s="12"/>
      <c r="E424" s="1034" t="s">
        <v>413</v>
      </c>
      <c r="F424" s="1052"/>
      <c r="G424" s="1052"/>
      <c r="H424" s="1052"/>
      <c r="I424" s="1052"/>
      <c r="J424" s="1053"/>
      <c r="K424" s="36"/>
      <c r="L424" s="36"/>
      <c r="M424" s="37"/>
    </row>
    <row r="425" spans="1:94" s="9" customFormat="1" ht="13.5" thickBot="1" x14ac:dyDescent="0.35">
      <c r="C425" s="73"/>
      <c r="D425" s="12"/>
      <c r="E425" s="1054"/>
      <c r="F425" s="1055"/>
      <c r="G425" s="1055"/>
      <c r="H425" s="1055"/>
      <c r="I425" s="1055"/>
      <c r="J425" s="1056"/>
      <c r="K425" s="36"/>
      <c r="L425" s="36"/>
      <c r="M425" s="37"/>
    </row>
    <row r="426" spans="1:94" s="9" customFormat="1" ht="13.5" thickBot="1" x14ac:dyDescent="0.35">
      <c r="B426" s="23">
        <f>B402</f>
        <v>0</v>
      </c>
      <c r="C426" s="24">
        <f>'III. Datos Entrada-BE'!B130</f>
        <v>0</v>
      </c>
      <c r="D426" s="25"/>
      <c r="E426" s="1057"/>
      <c r="F426" s="1058"/>
      <c r="G426" s="1058"/>
      <c r="H426" s="1058"/>
      <c r="I426" s="1058"/>
      <c r="J426" s="1059"/>
      <c r="K426" s="36"/>
      <c r="L426" s="36"/>
      <c r="M426" s="37"/>
    </row>
    <row r="427" spans="1:94" s="9" customFormat="1" ht="15" x14ac:dyDescent="0.4">
      <c r="B427" s="745" t="s">
        <v>398</v>
      </c>
      <c r="C427" s="883">
        <f>C403</f>
        <v>0</v>
      </c>
      <c r="D427" s="3"/>
      <c r="E427" s="8"/>
      <c r="F427" s="12"/>
      <c r="G427" s="12"/>
      <c r="H427" s="12"/>
      <c r="I427" s="12"/>
      <c r="J427" s="12"/>
      <c r="K427" s="36"/>
      <c r="L427" s="36"/>
      <c r="M427" s="37"/>
    </row>
    <row r="428" spans="1:94" s="9" customFormat="1" ht="13.5" thickBot="1" x14ac:dyDescent="0.35">
      <c r="B428" s="72"/>
      <c r="C428" s="487"/>
      <c r="D428" s="3"/>
      <c r="E428" s="8"/>
      <c r="F428" s="12"/>
      <c r="G428" s="12"/>
      <c r="H428" s="12"/>
      <c r="I428" s="12"/>
      <c r="J428" s="12"/>
      <c r="K428" s="36"/>
      <c r="L428" s="36"/>
      <c r="M428" s="37"/>
    </row>
    <row r="429" spans="1:94" ht="15.5" thickBot="1" x14ac:dyDescent="0.45">
      <c r="B429" s="59" t="s">
        <v>97</v>
      </c>
      <c r="C429" s="285" t="s">
        <v>399</v>
      </c>
      <c r="D429" s="61" t="s">
        <v>400</v>
      </c>
      <c r="E429" s="62" t="s">
        <v>401</v>
      </c>
      <c r="F429" s="63" t="s">
        <v>402</v>
      </c>
      <c r="G429" s="62" t="s">
        <v>403</v>
      </c>
      <c r="H429" s="63" t="s">
        <v>404</v>
      </c>
      <c r="I429" s="64" t="s">
        <v>405</v>
      </c>
      <c r="J429" s="65" t="s">
        <v>406</v>
      </c>
    </row>
    <row r="430" spans="1:94" s="9" customFormat="1" ht="13" x14ac:dyDescent="0.3">
      <c r="B430" s="29" t="str">
        <f>'III. Datos Entrada-BE'!$B$31</f>
        <v>Enero / January</v>
      </c>
      <c r="C430" s="483">
        <f>'III. Datos Entrada-BE'!$E$31</f>
        <v>31</v>
      </c>
      <c r="D430" s="50">
        <f>MIN(0.95, MAX(0.104,EXP(15175*(('III. Datos Entrada-BE'!C31+273)-303.16)/(1.987*('III. Datos Entrada-BE'!C31+273)*303.16))))</f>
        <v>0.104</v>
      </c>
      <c r="E430" s="51">
        <f t="shared" ref="E430:E441" si="51">$C$427</f>
        <v>0</v>
      </c>
      <c r="F430" s="50">
        <f>(E430*'III. Datos Entrada-BE'!K78*'III. Datos Entrada-BE'!$K$170*C430*0.8)+G430</f>
        <v>0</v>
      </c>
      <c r="G430" s="32">
        <v>0</v>
      </c>
      <c r="H430" s="979">
        <f>F430*D430</f>
        <v>0</v>
      </c>
      <c r="I430" s="979">
        <f>IF('III. Datos Entrada-BE'!D31=0,0,H430*'III. Datos Entrada-BE'!$C$123*0.717*0.001)*('III. Datos Entrada-BE'!G31/'III. Datos Entrada-BE'!E31)</f>
        <v>0</v>
      </c>
      <c r="J430" s="943">
        <f t="shared" ref="J430:J441" si="52">I430*PCG</f>
        <v>0</v>
      </c>
      <c r="K430" s="36"/>
      <c r="L430" s="36"/>
      <c r="M430" s="37"/>
    </row>
    <row r="431" spans="1:94" s="9" customFormat="1" ht="13" x14ac:dyDescent="0.3">
      <c r="B431" s="679" t="str">
        <f>'III. Datos Entrada-BE'!$B$32</f>
        <v>Febrero / February</v>
      </c>
      <c r="C431" s="884">
        <f>'III. Datos Entrada-BE'!$E$32</f>
        <v>28</v>
      </c>
      <c r="D431" s="887">
        <f>MIN(0.95, MAX(0.104,EXP(15175*(('III. Datos Entrada-BE'!C32+273)-303.16)/(1.987*('III. Datos Entrada-BE'!C32+273)*303.16))))</f>
        <v>0.104</v>
      </c>
      <c r="E431" s="822">
        <f t="shared" si="51"/>
        <v>0</v>
      </c>
      <c r="F431" s="887">
        <f>(E431*'III. Datos Entrada-BE'!K79*'III. Datos Entrada-BE'!$K$170*C431*0.8)+G431</f>
        <v>0</v>
      </c>
      <c r="G431" s="885">
        <f>IF('III. Datos Entrada-BE'!$E$147=B430,0,IF('III. Datos Entrada-BE'!$F$147=B430,0,IF('III. Datos Entrada-BE'!$G$147=B430,0,IF('III. Datos Entrada-BE'!$C$147="Sí",0,(F430-H430)))))</f>
        <v>0</v>
      </c>
      <c r="H431" s="887">
        <f t="shared" ref="H431:H441" si="53">F431*D431</f>
        <v>0</v>
      </c>
      <c r="I431" s="887">
        <f>IF('III. Datos Entrada-BE'!D32=0,0,H431*'III. Datos Entrada-BE'!$C$123*0.717*0.001)*('III. Datos Entrada-BE'!G32/'III. Datos Entrada-BE'!E32)</f>
        <v>0</v>
      </c>
      <c r="J431" s="888">
        <f t="shared" si="52"/>
        <v>0</v>
      </c>
      <c r="K431" s="36"/>
      <c r="L431" s="36"/>
      <c r="M431" s="37"/>
    </row>
    <row r="432" spans="1:94" s="9" customFormat="1" ht="13" x14ac:dyDescent="0.3">
      <c r="B432" s="679" t="str">
        <f>'III. Datos Entrada-BE'!$B$33</f>
        <v>Marzo / March</v>
      </c>
      <c r="C432" s="884">
        <f>'III. Datos Entrada-BE'!$E$33</f>
        <v>31</v>
      </c>
      <c r="D432" s="887">
        <f>MIN(0.95, MAX(0.104,EXP(15175*(('III. Datos Entrada-BE'!C33+273)-303.16)/(1.987*('III. Datos Entrada-BE'!C33+273)*303.16))))</f>
        <v>0.104</v>
      </c>
      <c r="E432" s="822">
        <f t="shared" si="51"/>
        <v>0</v>
      </c>
      <c r="F432" s="887">
        <f>(E432*'III. Datos Entrada-BE'!K80*'III. Datos Entrada-BE'!$K$170*C432*0.8)+G432</f>
        <v>0</v>
      </c>
      <c r="G432" s="885">
        <f>IF('III. Datos Entrada-BE'!$E$147=B431,0,IF('III. Datos Entrada-BE'!$F$147=B431,0,IF('III. Datos Entrada-BE'!$G$147=B431,0,IF('III. Datos Entrada-BE'!$C$147="Sí",0,(F431-H431)))))</f>
        <v>0</v>
      </c>
      <c r="H432" s="887">
        <f t="shared" si="53"/>
        <v>0</v>
      </c>
      <c r="I432" s="887">
        <f>IF('III. Datos Entrada-BE'!D33=0,0,H432*'III. Datos Entrada-BE'!$C$123*0.717*0.001)*('III. Datos Entrada-BE'!G33/'III. Datos Entrada-BE'!E33)</f>
        <v>0</v>
      </c>
      <c r="J432" s="888">
        <f t="shared" si="52"/>
        <v>0</v>
      </c>
      <c r="K432" s="36"/>
      <c r="L432" s="36"/>
      <c r="M432" s="37"/>
    </row>
    <row r="433" spans="1:94" s="9" customFormat="1" ht="13" x14ac:dyDescent="0.3">
      <c r="B433" s="679" t="str">
        <f>'III. Datos Entrada-BE'!$B$34</f>
        <v>Abril / April</v>
      </c>
      <c r="C433" s="884">
        <f>'III. Datos Entrada-BE'!$E$34</f>
        <v>30</v>
      </c>
      <c r="D433" s="887">
        <f>MIN(0.95, MAX(0.104,EXP(15175*(('III. Datos Entrada-BE'!C34+273)-303.16)/(1.987*('III. Datos Entrada-BE'!C34+273)*303.16))))</f>
        <v>0.104</v>
      </c>
      <c r="E433" s="822">
        <f t="shared" si="51"/>
        <v>0</v>
      </c>
      <c r="F433" s="887">
        <f>(E433*'III. Datos Entrada-BE'!K81*'III. Datos Entrada-BE'!$K$170*C433*0.8)+G433</f>
        <v>0</v>
      </c>
      <c r="G433" s="885">
        <f>IF('III. Datos Entrada-BE'!$E$147=B432,0,IF('III. Datos Entrada-BE'!$F$147=B432,0,IF('III. Datos Entrada-BE'!$G$147=B432,0,IF('III. Datos Entrada-BE'!$C$147="Sí",0,(F432-H432)))))</f>
        <v>0</v>
      </c>
      <c r="H433" s="887">
        <f t="shared" si="53"/>
        <v>0</v>
      </c>
      <c r="I433" s="887">
        <f>IF('III. Datos Entrada-BE'!D34=0,0,H433*'III. Datos Entrada-BE'!$C$123*0.717*0.001)*('III. Datos Entrada-BE'!G34/'III. Datos Entrada-BE'!E34)</f>
        <v>0</v>
      </c>
      <c r="J433" s="888">
        <f t="shared" si="52"/>
        <v>0</v>
      </c>
      <c r="K433" s="36"/>
      <c r="L433" s="36"/>
      <c r="M433" s="37"/>
    </row>
    <row r="434" spans="1:94" s="9" customFormat="1" ht="13" x14ac:dyDescent="0.3">
      <c r="B434" s="679" t="str">
        <f>'III. Datos Entrada-BE'!$B$35</f>
        <v>Mayo / May</v>
      </c>
      <c r="C434" s="884">
        <f>'III. Datos Entrada-BE'!$E$35</f>
        <v>31</v>
      </c>
      <c r="D434" s="887">
        <f>MIN(0.95, MAX(0.104,EXP(15175*(('III. Datos Entrada-BE'!C35+273)-303.16)/(1.987*('III. Datos Entrada-BE'!C35+273)*303.16))))</f>
        <v>0.104</v>
      </c>
      <c r="E434" s="822">
        <f t="shared" si="51"/>
        <v>0</v>
      </c>
      <c r="F434" s="887">
        <f>(E434*'III. Datos Entrada-BE'!K82*'III. Datos Entrada-BE'!$K$170*C434*0.8)+G434</f>
        <v>0</v>
      </c>
      <c r="G434" s="885">
        <f>IF('III. Datos Entrada-BE'!$E$147=B433,0,IF('III. Datos Entrada-BE'!$F$147=B433,0,IF('III. Datos Entrada-BE'!$G$147=B433,0,IF('III. Datos Entrada-BE'!$C$147="Sí",0,(F433-H433)))))</f>
        <v>0</v>
      </c>
      <c r="H434" s="887">
        <f t="shared" si="53"/>
        <v>0</v>
      </c>
      <c r="I434" s="887">
        <f>IF('III. Datos Entrada-BE'!D35=0,0,H434*'III. Datos Entrada-BE'!$C$123*0.717*0.001)*('III. Datos Entrada-BE'!G35/'III. Datos Entrada-BE'!E35)</f>
        <v>0</v>
      </c>
      <c r="J434" s="888">
        <f t="shared" si="52"/>
        <v>0</v>
      </c>
      <c r="K434" s="36"/>
      <c r="L434" s="36"/>
      <c r="M434" s="37"/>
    </row>
    <row r="435" spans="1:94" s="9" customFormat="1" ht="13" x14ac:dyDescent="0.3">
      <c r="B435" s="679" t="str">
        <f>'III. Datos Entrada-BE'!$B$36</f>
        <v>Junio / June</v>
      </c>
      <c r="C435" s="884">
        <f>'III. Datos Entrada-BE'!$E$36</f>
        <v>30</v>
      </c>
      <c r="D435" s="887">
        <f>MIN(0.95, MAX(0.104,EXP(15175*(('III. Datos Entrada-BE'!C36+273)-303.16)/(1.987*('III. Datos Entrada-BE'!C36+273)*303.16))))</f>
        <v>0.104</v>
      </c>
      <c r="E435" s="822">
        <f t="shared" si="51"/>
        <v>0</v>
      </c>
      <c r="F435" s="887">
        <f>(E435*'III. Datos Entrada-BE'!K83*'III. Datos Entrada-BE'!$K$170*C435*0.8)+G435</f>
        <v>0</v>
      </c>
      <c r="G435" s="885">
        <f>IF('III. Datos Entrada-BE'!$E$147=B434,0,IF('III. Datos Entrada-BE'!$F$147=B434,0,IF('III. Datos Entrada-BE'!$G$147=B434,0,IF('III. Datos Entrada-BE'!$C$147="Sí",0,(F434-H434)))))</f>
        <v>0</v>
      </c>
      <c r="H435" s="887">
        <f t="shared" si="53"/>
        <v>0</v>
      </c>
      <c r="I435" s="887">
        <f>IF('III. Datos Entrada-BE'!D36=0,0,H435*'III. Datos Entrada-BE'!$C$123*0.717*0.001)*('III. Datos Entrada-BE'!G36/'III. Datos Entrada-BE'!E36)</f>
        <v>0</v>
      </c>
      <c r="J435" s="888">
        <f t="shared" si="52"/>
        <v>0</v>
      </c>
      <c r="K435" s="36"/>
      <c r="L435" s="36"/>
      <c r="M435" s="37"/>
    </row>
    <row r="436" spans="1:94" s="9" customFormat="1" ht="13" x14ac:dyDescent="0.3">
      <c r="B436" s="679" t="str">
        <f>'III. Datos Entrada-BE'!$B$37</f>
        <v>Julio / July</v>
      </c>
      <c r="C436" s="884">
        <f>'III. Datos Entrada-BE'!$E$37</f>
        <v>31</v>
      </c>
      <c r="D436" s="887">
        <f>MIN(0.95, MAX(0.104,EXP(15175*(('III. Datos Entrada-BE'!C37+273)-303.16)/(1.987*('III. Datos Entrada-BE'!C37+273)*303.16))))</f>
        <v>0.104</v>
      </c>
      <c r="E436" s="822">
        <f t="shared" si="51"/>
        <v>0</v>
      </c>
      <c r="F436" s="887">
        <f>(E436*'III. Datos Entrada-BE'!K84*'III. Datos Entrada-BE'!$K$170*C436*0.8)+G436</f>
        <v>0</v>
      </c>
      <c r="G436" s="885">
        <f>IF('III. Datos Entrada-BE'!$E$147=B435,0,IF('III. Datos Entrada-BE'!$F$147=B435,0,IF('III. Datos Entrada-BE'!$G$147=B435,0,IF('III. Datos Entrada-BE'!$C$147="Sí",0,(F435-H435)))))</f>
        <v>0</v>
      </c>
      <c r="H436" s="887">
        <f t="shared" si="53"/>
        <v>0</v>
      </c>
      <c r="I436" s="887">
        <f>IF('III. Datos Entrada-BE'!D37=0,0,H436*'III. Datos Entrada-BE'!$C$123*0.717*0.001)*('III. Datos Entrada-BE'!G37/'III. Datos Entrada-BE'!E37)</f>
        <v>0</v>
      </c>
      <c r="J436" s="888">
        <f t="shared" si="52"/>
        <v>0</v>
      </c>
      <c r="K436" s="36"/>
      <c r="L436" s="36"/>
      <c r="M436" s="37"/>
    </row>
    <row r="437" spans="1:94" s="9" customFormat="1" ht="13" x14ac:dyDescent="0.3">
      <c r="B437" s="679" t="str">
        <f>'III. Datos Entrada-BE'!$B$38</f>
        <v>Agosto / August</v>
      </c>
      <c r="C437" s="884">
        <f>'III. Datos Entrada-BE'!$E$38</f>
        <v>31</v>
      </c>
      <c r="D437" s="887">
        <f>MIN(0.95, MAX(0.104,EXP(15175*(('III. Datos Entrada-BE'!C38+273)-303.16)/(1.987*('III. Datos Entrada-BE'!C38+273)*303.16))))</f>
        <v>0.104</v>
      </c>
      <c r="E437" s="822">
        <f t="shared" si="51"/>
        <v>0</v>
      </c>
      <c r="F437" s="887">
        <f>(E437*'III. Datos Entrada-BE'!K85*'III. Datos Entrada-BE'!$K$170*C437*0.8)+G437</f>
        <v>0</v>
      </c>
      <c r="G437" s="885">
        <f>IF('III. Datos Entrada-BE'!$E$147=B436,0,IF('III. Datos Entrada-BE'!$F$147=B436,0,IF('III. Datos Entrada-BE'!$G$147=B436,0,IF('III. Datos Entrada-BE'!$C$147="Sí",0,(F436-H436)))))</f>
        <v>0</v>
      </c>
      <c r="H437" s="887">
        <f t="shared" si="53"/>
        <v>0</v>
      </c>
      <c r="I437" s="887">
        <f>IF('III. Datos Entrada-BE'!D38=0,0,H437*'III. Datos Entrada-BE'!$C$123*0.717*0.001)*('III. Datos Entrada-BE'!G38/'III. Datos Entrada-BE'!E38)</f>
        <v>0</v>
      </c>
      <c r="J437" s="888">
        <f t="shared" si="52"/>
        <v>0</v>
      </c>
      <c r="K437" s="36"/>
      <c r="L437" s="36"/>
      <c r="M437" s="37"/>
    </row>
    <row r="438" spans="1:94" s="9" customFormat="1" ht="13" x14ac:dyDescent="0.3">
      <c r="B438" s="679" t="str">
        <f>'III. Datos Entrada-BE'!$B$39</f>
        <v>Septiembre / September</v>
      </c>
      <c r="C438" s="884">
        <f>'III. Datos Entrada-BE'!$E$39</f>
        <v>30</v>
      </c>
      <c r="D438" s="887">
        <f>MIN(0.95, MAX(0.104,EXP(15175*(('III. Datos Entrada-BE'!C39+273)-303.16)/(1.987*('III. Datos Entrada-BE'!C39+273)*303.16))))</f>
        <v>0.104</v>
      </c>
      <c r="E438" s="822">
        <f t="shared" si="51"/>
        <v>0</v>
      </c>
      <c r="F438" s="887">
        <f>(E438*'III. Datos Entrada-BE'!K86*'III. Datos Entrada-BE'!$K$170*C438*0.8)+G438</f>
        <v>0</v>
      </c>
      <c r="G438" s="885">
        <f>IF('III. Datos Entrada-BE'!$E$147=B437,0,IF('III. Datos Entrada-BE'!$F$147=B437,0,IF('III. Datos Entrada-BE'!$G$147=B437,0,IF('III. Datos Entrada-BE'!$C$147="Sí",0,(F437-H437)))))</f>
        <v>0</v>
      </c>
      <c r="H438" s="887">
        <f t="shared" si="53"/>
        <v>0</v>
      </c>
      <c r="I438" s="887">
        <f>IF('III. Datos Entrada-BE'!D39=0,0,H438*'III. Datos Entrada-BE'!$C$123*0.717*0.001)*('III. Datos Entrada-BE'!G39/'III. Datos Entrada-BE'!E39)</f>
        <v>0</v>
      </c>
      <c r="J438" s="888">
        <f t="shared" si="52"/>
        <v>0</v>
      </c>
      <c r="K438" s="36"/>
      <c r="L438" s="36"/>
      <c r="M438" s="37"/>
    </row>
    <row r="439" spans="1:94" s="9" customFormat="1" ht="13" x14ac:dyDescent="0.3">
      <c r="B439" s="679" t="str">
        <f>'III. Datos Entrada-BE'!$B$40</f>
        <v>Octubre / October</v>
      </c>
      <c r="C439" s="884">
        <f>'III. Datos Entrada-BE'!$E$40</f>
        <v>31</v>
      </c>
      <c r="D439" s="887">
        <f>MIN(0.95, MAX(0.104,EXP(15175*(('III. Datos Entrada-BE'!C40+273)-303.16)/(1.987*('III. Datos Entrada-BE'!C40+273)*303.16))))</f>
        <v>0.104</v>
      </c>
      <c r="E439" s="822">
        <f t="shared" si="51"/>
        <v>0</v>
      </c>
      <c r="F439" s="887">
        <f>(E439*'III. Datos Entrada-BE'!K87*'III. Datos Entrada-BE'!$K$170*C439*0.8)+G439</f>
        <v>0</v>
      </c>
      <c r="G439" s="885">
        <f>IF('III. Datos Entrada-BE'!$E$147=B438,0,IF('III. Datos Entrada-BE'!$F$147=B438,0,IF('III. Datos Entrada-BE'!$G$147=B438,0,IF('III. Datos Entrada-BE'!$C$147="Sí",0,(F438-H438)))))</f>
        <v>0</v>
      </c>
      <c r="H439" s="887">
        <f t="shared" si="53"/>
        <v>0</v>
      </c>
      <c r="I439" s="887">
        <f>IF('III. Datos Entrada-BE'!D40=0,0,H439*'III. Datos Entrada-BE'!$C$123*0.717*0.001)*('III. Datos Entrada-BE'!G40/'III. Datos Entrada-BE'!E40)</f>
        <v>0</v>
      </c>
      <c r="J439" s="888">
        <f t="shared" si="52"/>
        <v>0</v>
      </c>
      <c r="K439" s="36"/>
      <c r="L439" s="36"/>
      <c r="M439" s="37"/>
    </row>
    <row r="440" spans="1:94" s="9" customFormat="1" ht="13" x14ac:dyDescent="0.3">
      <c r="B440" s="679" t="str">
        <f>'III. Datos Entrada-BE'!$B$41</f>
        <v>Noviembre / November</v>
      </c>
      <c r="C440" s="884">
        <f>'III. Datos Entrada-BE'!$E$41</f>
        <v>30</v>
      </c>
      <c r="D440" s="887">
        <f>MIN(0.95, MAX(0.104,EXP(15175*(('III. Datos Entrada-BE'!C41+273)-303.16)/(1.987*('III. Datos Entrada-BE'!C41+273)*303.16))))</f>
        <v>0.104</v>
      </c>
      <c r="E440" s="822">
        <f t="shared" si="51"/>
        <v>0</v>
      </c>
      <c r="F440" s="887">
        <f>(E440*'III. Datos Entrada-BE'!K88*'III. Datos Entrada-BE'!$K$170*C440*0.8)+G440</f>
        <v>0</v>
      </c>
      <c r="G440" s="885">
        <f>IF('III. Datos Entrada-BE'!$E$147=B439,0,IF('III. Datos Entrada-BE'!$F$147=B439,0,IF('III. Datos Entrada-BE'!$G$147=B439,0,IF('III. Datos Entrada-BE'!$C$147="Sí",0,(F439-H439)))))</f>
        <v>0</v>
      </c>
      <c r="H440" s="887">
        <f t="shared" si="53"/>
        <v>0</v>
      </c>
      <c r="I440" s="887">
        <f>IF('III. Datos Entrada-BE'!D41=0,0,H440*'III. Datos Entrada-BE'!$C$123*0.717*0.001)*('III. Datos Entrada-BE'!G41/'III. Datos Entrada-BE'!E41)</f>
        <v>0</v>
      </c>
      <c r="J440" s="888">
        <f t="shared" si="52"/>
        <v>0</v>
      </c>
      <c r="K440" s="36"/>
      <c r="L440" s="36"/>
      <c r="M440" s="37"/>
    </row>
    <row r="441" spans="1:94" s="9" customFormat="1" ht="13.5" thickBot="1" x14ac:dyDescent="0.35">
      <c r="B441" s="705" t="str">
        <f>'III. Datos Entrada-BE'!$B$42</f>
        <v>Diciembre / December</v>
      </c>
      <c r="C441" s="886">
        <f>'III. Datos Entrada-BE'!$E$42</f>
        <v>31</v>
      </c>
      <c r="D441" s="889">
        <f>MIN(0.95, MAX(0.104,EXP(15175*(('III. Datos Entrada-BE'!C42+273)-303.16)/(1.987*('III. Datos Entrada-BE'!C42+273)*303.16))))</f>
        <v>0.104</v>
      </c>
      <c r="E441" s="890">
        <f t="shared" si="51"/>
        <v>0</v>
      </c>
      <c r="F441" s="889">
        <f>(E441*'III. Datos Entrada-BE'!K89*'III. Datos Entrada-BE'!$K$170*C441*0.8)+G441</f>
        <v>0</v>
      </c>
      <c r="G441" s="885">
        <f>IF('III. Datos Entrada-BE'!$E$147=B440,0,IF('III. Datos Entrada-BE'!$F$147=B440,0,IF('III. Datos Entrada-BE'!$G$147=B440,0,IF('III. Datos Entrada-BE'!$C$147="Sí",0,(F440-H440)))))</f>
        <v>0</v>
      </c>
      <c r="H441" s="746">
        <f t="shared" si="53"/>
        <v>0</v>
      </c>
      <c r="I441" s="746">
        <f>IF('III. Datos Entrada-BE'!D42=0,0,H441*'III. Datos Entrada-BE'!$C$123*0.717*0.001)*('III. Datos Entrada-BE'!G42/'III. Datos Entrada-BE'!E42)</f>
        <v>0</v>
      </c>
      <c r="J441" s="986">
        <f t="shared" si="52"/>
        <v>0</v>
      </c>
      <c r="K441" s="36"/>
      <c r="L441" s="36"/>
      <c r="M441" s="37"/>
    </row>
    <row r="442" spans="1:94" s="9" customFormat="1" ht="13.5" thickBot="1" x14ac:dyDescent="0.35">
      <c r="B442" s="27" t="s">
        <v>407</v>
      </c>
      <c r="C442" s="625"/>
      <c r="D442" s="626"/>
      <c r="E442" s="626"/>
      <c r="F442" s="627"/>
      <c r="G442" s="628"/>
      <c r="H442" s="243">
        <f>SUM(H430:H441)</f>
        <v>0</v>
      </c>
      <c r="I442" s="69">
        <f>SUM(I430:I441)</f>
        <v>0</v>
      </c>
      <c r="J442" s="252">
        <f>SUM(J430:J441)</f>
        <v>0</v>
      </c>
      <c r="K442" s="36"/>
      <c r="L442" s="36"/>
      <c r="M442" s="37"/>
    </row>
    <row r="443" spans="1:94" s="9" customFormat="1" ht="13.5" thickBot="1" x14ac:dyDescent="0.35">
      <c r="C443" s="73"/>
      <c r="D443" s="12"/>
      <c r="E443" s="12"/>
      <c r="F443" s="8"/>
      <c r="G443" s="8"/>
      <c r="H443" s="8"/>
      <c r="I443" s="8"/>
      <c r="J443" s="8"/>
      <c r="K443" s="36"/>
      <c r="L443" s="36"/>
      <c r="M443" s="37"/>
    </row>
    <row r="444" spans="1:94" s="71" customFormat="1" ht="13.5" thickBot="1" x14ac:dyDescent="0.35">
      <c r="A444" s="9"/>
      <c r="B444" s="41" t="s">
        <v>408</v>
      </c>
      <c r="C444" s="284"/>
      <c r="D444" s="43"/>
      <c r="E444" s="43"/>
      <c r="F444" s="43"/>
      <c r="G444" s="569">
        <f>IF('III. Datos Entrada-BE'!C$147="Sí",0,IF('III. Datos Entrada-BE'!E$147=B441,0,IF('III. Datos Entrada-BE'!F$147='V. BE CH4-AS'!B441,0,IF('III. Datos Entrada-BE'!G$147='V. BE CH4-AS'!B441,0,F441-H441))))</f>
        <v>0</v>
      </c>
      <c r="H444" s="8"/>
      <c r="I444" s="8"/>
      <c r="J444" s="8"/>
      <c r="K444" s="36"/>
      <c r="L444" s="36"/>
      <c r="M444" s="37"/>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row>
    <row r="445" spans="1:94" s="9" customFormat="1" ht="63" thickBot="1" x14ac:dyDescent="0.35">
      <c r="B445" s="2"/>
      <c r="C445" s="20"/>
      <c r="D445" s="3"/>
      <c r="E445" s="3"/>
      <c r="F445" s="3"/>
      <c r="G445" s="46" t="s">
        <v>409</v>
      </c>
      <c r="H445" s="8"/>
      <c r="I445" s="8"/>
      <c r="J445" s="8"/>
      <c r="K445" s="36"/>
      <c r="L445" s="36"/>
      <c r="M445" s="37"/>
    </row>
    <row r="446" spans="1:94" s="9" customFormat="1" ht="13" x14ac:dyDescent="0.3">
      <c r="C446" s="73"/>
      <c r="D446" s="12"/>
      <c r="E446" s="12"/>
      <c r="F446" s="8"/>
      <c r="G446" s="8"/>
      <c r="H446" s="8"/>
      <c r="I446" s="8"/>
      <c r="J446" s="8"/>
      <c r="K446" s="36"/>
      <c r="L446" s="36"/>
      <c r="M446" s="37"/>
    </row>
    <row r="447" spans="1:94" s="9" customFormat="1" ht="13.5" thickBot="1" x14ac:dyDescent="0.35">
      <c r="C447" s="73"/>
      <c r="D447" s="12"/>
      <c r="E447" s="12"/>
      <c r="F447" s="8"/>
      <c r="G447" s="8"/>
      <c r="H447" s="8"/>
      <c r="I447" s="8"/>
      <c r="J447" s="8"/>
      <c r="K447" s="36"/>
      <c r="L447" s="36"/>
      <c r="M447" s="37"/>
    </row>
    <row r="448" spans="1:94" s="9" customFormat="1" ht="13" x14ac:dyDescent="0.3">
      <c r="C448" s="73"/>
      <c r="D448" s="12"/>
      <c r="E448" s="1034" t="s">
        <v>413</v>
      </c>
      <c r="F448" s="1052"/>
      <c r="G448" s="1052"/>
      <c r="H448" s="1052"/>
      <c r="I448" s="1052"/>
      <c r="J448" s="1053"/>
      <c r="K448" s="36"/>
      <c r="L448" s="36"/>
      <c r="M448" s="37"/>
    </row>
    <row r="449" spans="2:13" s="9" customFormat="1" ht="13.5" thickBot="1" x14ac:dyDescent="0.35">
      <c r="C449" s="73"/>
      <c r="D449" s="12"/>
      <c r="E449" s="1054"/>
      <c r="F449" s="1055"/>
      <c r="G449" s="1055"/>
      <c r="H449" s="1055"/>
      <c r="I449" s="1055"/>
      <c r="J449" s="1056"/>
      <c r="K449" s="36"/>
      <c r="L449" s="36"/>
      <c r="M449" s="37"/>
    </row>
    <row r="450" spans="2:13" s="9" customFormat="1" ht="13.5" thickBot="1" x14ac:dyDescent="0.35">
      <c r="B450" s="23">
        <f>'III. Datos Entrada-BE'!C61</f>
        <v>0</v>
      </c>
      <c r="C450" s="24">
        <f>'III. Datos Entrada-BE'!B129</f>
        <v>0</v>
      </c>
      <c r="D450" s="25"/>
      <c r="E450" s="1057"/>
      <c r="F450" s="1058"/>
      <c r="G450" s="1058"/>
      <c r="H450" s="1058"/>
      <c r="I450" s="1058"/>
      <c r="J450" s="1059"/>
      <c r="K450" s="36"/>
      <c r="L450" s="36"/>
      <c r="M450" s="37"/>
    </row>
    <row r="451" spans="2:13" s="9" customFormat="1" ht="15" x14ac:dyDescent="0.4">
      <c r="B451" s="745" t="s">
        <v>398</v>
      </c>
      <c r="C451" s="883">
        <f>'III. Datos Entrada-BE'!D110</f>
        <v>0</v>
      </c>
      <c r="D451" s="3"/>
      <c r="E451" s="8"/>
      <c r="F451" s="12"/>
      <c r="G451" s="12"/>
      <c r="H451" s="12"/>
      <c r="I451" s="12"/>
      <c r="J451" s="12"/>
      <c r="K451" s="36"/>
      <c r="L451" s="36"/>
      <c r="M451" s="37"/>
    </row>
    <row r="452" spans="2:13" s="9" customFormat="1" ht="13.5" thickBot="1" x14ac:dyDescent="0.35">
      <c r="B452" s="72"/>
      <c r="C452" s="487"/>
      <c r="D452" s="3"/>
      <c r="E452" s="8"/>
      <c r="F452" s="12"/>
      <c r="G452" s="12"/>
      <c r="H452" s="12"/>
      <c r="I452" s="12"/>
      <c r="J452" s="12"/>
      <c r="K452" s="36"/>
      <c r="L452" s="36"/>
      <c r="M452" s="37"/>
    </row>
    <row r="453" spans="2:13" ht="15.5" thickBot="1" x14ac:dyDescent="0.45">
      <c r="B453" s="59" t="s">
        <v>97</v>
      </c>
      <c r="C453" s="285" t="s">
        <v>399</v>
      </c>
      <c r="D453" s="61" t="s">
        <v>400</v>
      </c>
      <c r="E453" s="62" t="s">
        <v>401</v>
      </c>
      <c r="F453" s="63" t="s">
        <v>402</v>
      </c>
      <c r="G453" s="62" t="s">
        <v>403</v>
      </c>
      <c r="H453" s="63" t="s">
        <v>404</v>
      </c>
      <c r="I453" s="64" t="s">
        <v>405</v>
      </c>
      <c r="J453" s="65" t="s">
        <v>406</v>
      </c>
    </row>
    <row r="454" spans="2:13" s="9" customFormat="1" ht="13" x14ac:dyDescent="0.3">
      <c r="B454" s="29" t="str">
        <f>'III. Datos Entrada-BE'!$B$31</f>
        <v>Enero / January</v>
      </c>
      <c r="C454" s="483">
        <f>'III. Datos Entrada-BE'!$E$31</f>
        <v>31</v>
      </c>
      <c r="D454" s="50">
        <f>MIN(0.95, MAX(0.104,EXP(15175*(('III. Datos Entrada-BE'!C31+273)-303.16)/(1.987*('III. Datos Entrada-BE'!C31+273)*303.16))))</f>
        <v>0.104</v>
      </c>
      <c r="E454" s="51">
        <f t="shared" ref="E454:E465" si="54">$C$451</f>
        <v>0</v>
      </c>
      <c r="F454" s="50">
        <f>(E454*'III. Datos Entrada-BE'!L78*'III. Datos Entrada-BE'!$L$169*C454*0.8)+G454</f>
        <v>0</v>
      </c>
      <c r="G454" s="32">
        <v>0</v>
      </c>
      <c r="H454" s="979">
        <f>F454*D454</f>
        <v>0</v>
      </c>
      <c r="I454" s="979">
        <f>IF('III. Datos Entrada-BE'!D31=0,0,H454*'III. Datos Entrada-BE'!$C$124*0.717*0.001)*('III. Datos Entrada-BE'!G31/'III. Datos Entrada-BE'!E31)</f>
        <v>0</v>
      </c>
      <c r="J454" s="943">
        <f t="shared" ref="J454:J465" si="55">I454*PCG</f>
        <v>0</v>
      </c>
      <c r="K454" s="36"/>
      <c r="L454" s="36"/>
      <c r="M454" s="37"/>
    </row>
    <row r="455" spans="2:13" s="9" customFormat="1" ht="13" x14ac:dyDescent="0.3">
      <c r="B455" s="679" t="str">
        <f>'III. Datos Entrada-BE'!$B$32</f>
        <v>Febrero / February</v>
      </c>
      <c r="C455" s="884">
        <f>'III. Datos Entrada-BE'!$E$32</f>
        <v>28</v>
      </c>
      <c r="D455" s="887">
        <f>MIN(0.95, MAX(0.104,EXP(15175*(('III. Datos Entrada-BE'!C32+273)-303.16)/(1.987*('III. Datos Entrada-BE'!C32+273)*303.16))))</f>
        <v>0.104</v>
      </c>
      <c r="E455" s="822">
        <f t="shared" si="54"/>
        <v>0</v>
      </c>
      <c r="F455" s="887">
        <f>(E455*'III. Datos Entrada-BE'!L79*'III. Datos Entrada-BE'!$L$169*C455*0.8)+G455</f>
        <v>0</v>
      </c>
      <c r="G455" s="885">
        <f>IF('III. Datos Entrada-BE'!$E$146=B454,0,IF('III. Datos Entrada-BE'!$F$146=B454,0,IF('III. Datos Entrada-BE'!$G$146=B454,0,IF('III. Datos Entrada-BE'!$C$146="Sí",0,(F454-H454)))))</f>
        <v>0</v>
      </c>
      <c r="H455" s="887">
        <f t="shared" ref="H455:H465" si="56">F455*D455</f>
        <v>0</v>
      </c>
      <c r="I455" s="887">
        <f>IF('III. Datos Entrada-BE'!D32=0,0,H455*'III. Datos Entrada-BE'!$C$124*0.717*0.001)*('III. Datos Entrada-BE'!G32/'III. Datos Entrada-BE'!E32)</f>
        <v>0</v>
      </c>
      <c r="J455" s="888">
        <f t="shared" si="55"/>
        <v>0</v>
      </c>
      <c r="K455" s="36"/>
      <c r="L455" s="36"/>
      <c r="M455" s="37"/>
    </row>
    <row r="456" spans="2:13" s="9" customFormat="1" ht="13" x14ac:dyDescent="0.3">
      <c r="B456" s="679" t="str">
        <f>'III. Datos Entrada-BE'!$B$33</f>
        <v>Marzo / March</v>
      </c>
      <c r="C456" s="884">
        <f>'III. Datos Entrada-BE'!$E$33</f>
        <v>31</v>
      </c>
      <c r="D456" s="887">
        <f>MIN(0.95, MAX(0.104,EXP(15175*(('III. Datos Entrada-BE'!C33+273)-303.16)/(1.987*('III. Datos Entrada-BE'!C33+273)*303.16))))</f>
        <v>0.104</v>
      </c>
      <c r="E456" s="822">
        <f t="shared" si="54"/>
        <v>0</v>
      </c>
      <c r="F456" s="887">
        <f>(E456*'III. Datos Entrada-BE'!L80*'III. Datos Entrada-BE'!$L$169*C456*0.8)+G456</f>
        <v>0</v>
      </c>
      <c r="G456" s="885">
        <f>IF('III. Datos Entrada-BE'!$E$146=B455,0,IF('III. Datos Entrada-BE'!$F$146=B455,0,IF('III. Datos Entrada-BE'!$G$146=B455,0,IF('III. Datos Entrada-BE'!$C$146="Sí",0,(F455-H455)))))</f>
        <v>0</v>
      </c>
      <c r="H456" s="887">
        <f t="shared" si="56"/>
        <v>0</v>
      </c>
      <c r="I456" s="887">
        <f>IF('III. Datos Entrada-BE'!D33=0,0,H456*'III. Datos Entrada-BE'!$C$124*0.717*0.001)*('III. Datos Entrada-BE'!G33/'III. Datos Entrada-BE'!E33)</f>
        <v>0</v>
      </c>
      <c r="J456" s="888">
        <f t="shared" si="55"/>
        <v>0</v>
      </c>
      <c r="K456" s="36"/>
      <c r="L456" s="36"/>
      <c r="M456" s="37"/>
    </row>
    <row r="457" spans="2:13" s="9" customFormat="1" ht="13" x14ac:dyDescent="0.3">
      <c r="B457" s="679" t="str">
        <f>'III. Datos Entrada-BE'!$B$34</f>
        <v>Abril / April</v>
      </c>
      <c r="C457" s="884">
        <f>'III. Datos Entrada-BE'!$E$34</f>
        <v>30</v>
      </c>
      <c r="D457" s="887">
        <f>MIN(0.95, MAX(0.104,EXP(15175*(('III. Datos Entrada-BE'!C34+273)-303.16)/(1.987*('III. Datos Entrada-BE'!C34+273)*303.16))))</f>
        <v>0.104</v>
      </c>
      <c r="E457" s="822">
        <f t="shared" si="54"/>
        <v>0</v>
      </c>
      <c r="F457" s="887">
        <f>(E457*'III. Datos Entrada-BE'!L81*'III. Datos Entrada-BE'!$L$169*C457*0.8)+G457</f>
        <v>0</v>
      </c>
      <c r="G457" s="885">
        <f>IF('III. Datos Entrada-BE'!$E$146=B456,0,IF('III. Datos Entrada-BE'!$F$146=B456,0,IF('III. Datos Entrada-BE'!$G$146=B456,0,IF('III. Datos Entrada-BE'!$C$146="Sí",0,(F456-H456)))))</f>
        <v>0</v>
      </c>
      <c r="H457" s="887">
        <f t="shared" si="56"/>
        <v>0</v>
      </c>
      <c r="I457" s="887">
        <f>IF('III. Datos Entrada-BE'!D34=0,0,H457*'III. Datos Entrada-BE'!$C$124*0.717*0.001)*('III. Datos Entrada-BE'!G34/'III. Datos Entrada-BE'!E34)</f>
        <v>0</v>
      </c>
      <c r="J457" s="888">
        <f t="shared" si="55"/>
        <v>0</v>
      </c>
      <c r="K457" s="36"/>
      <c r="L457" s="36"/>
      <c r="M457" s="37"/>
    </row>
    <row r="458" spans="2:13" s="9" customFormat="1" ht="13" x14ac:dyDescent="0.3">
      <c r="B458" s="679" t="str">
        <f>'III. Datos Entrada-BE'!$B$35</f>
        <v>Mayo / May</v>
      </c>
      <c r="C458" s="884">
        <f>'III. Datos Entrada-BE'!$E$35</f>
        <v>31</v>
      </c>
      <c r="D458" s="887">
        <f>MIN(0.95, MAX(0.104,EXP(15175*(('III. Datos Entrada-BE'!C35+273)-303.16)/(1.987*('III. Datos Entrada-BE'!C35+273)*303.16))))</f>
        <v>0.104</v>
      </c>
      <c r="E458" s="822">
        <f t="shared" si="54"/>
        <v>0</v>
      </c>
      <c r="F458" s="887">
        <f>(E458*'III. Datos Entrada-BE'!L82*'III. Datos Entrada-BE'!$L$169*C458*0.8)+G458</f>
        <v>0</v>
      </c>
      <c r="G458" s="885">
        <f>IF('III. Datos Entrada-BE'!$E$146=B457,0,IF('III. Datos Entrada-BE'!$F$146=B457,0,IF('III. Datos Entrada-BE'!$G$146=B457,0,IF('III. Datos Entrada-BE'!$C$146="Sí",0,(F457-H457)))))</f>
        <v>0</v>
      </c>
      <c r="H458" s="887">
        <f t="shared" si="56"/>
        <v>0</v>
      </c>
      <c r="I458" s="887">
        <f>IF('III. Datos Entrada-BE'!D35=0,0,H458*'III. Datos Entrada-BE'!$C$124*0.717*0.001)*('III. Datos Entrada-BE'!G35/'III. Datos Entrada-BE'!E35)</f>
        <v>0</v>
      </c>
      <c r="J458" s="888">
        <f t="shared" si="55"/>
        <v>0</v>
      </c>
      <c r="K458" s="36"/>
      <c r="L458" s="36"/>
      <c r="M458" s="37"/>
    </row>
    <row r="459" spans="2:13" s="9" customFormat="1" ht="13" x14ac:dyDescent="0.3">
      <c r="B459" s="679" t="str">
        <f>'III. Datos Entrada-BE'!$B$36</f>
        <v>Junio / June</v>
      </c>
      <c r="C459" s="884">
        <f>'III. Datos Entrada-BE'!$E$36</f>
        <v>30</v>
      </c>
      <c r="D459" s="887">
        <f>MIN(0.95, MAX(0.104,EXP(15175*(('III. Datos Entrada-BE'!C36+273)-303.16)/(1.987*('III. Datos Entrada-BE'!C36+273)*303.16))))</f>
        <v>0.104</v>
      </c>
      <c r="E459" s="822">
        <f t="shared" si="54"/>
        <v>0</v>
      </c>
      <c r="F459" s="887">
        <f>(E459*'III. Datos Entrada-BE'!L83*'III. Datos Entrada-BE'!$L$169*C459*0.8)+G459</f>
        <v>0</v>
      </c>
      <c r="G459" s="885">
        <f>IF('III. Datos Entrada-BE'!$E$146=B458,0,IF('III. Datos Entrada-BE'!$F$146=B458,0,IF('III. Datos Entrada-BE'!$G$146=B458,0,IF('III. Datos Entrada-BE'!$C$146="Sí",0,(F458-H458)))))</f>
        <v>0</v>
      </c>
      <c r="H459" s="887">
        <f t="shared" si="56"/>
        <v>0</v>
      </c>
      <c r="I459" s="887">
        <f>IF('III. Datos Entrada-BE'!D36=0,0,H459*'III. Datos Entrada-BE'!$C$124*0.717*0.001)*('III. Datos Entrada-BE'!G36/'III. Datos Entrada-BE'!E36)</f>
        <v>0</v>
      </c>
      <c r="J459" s="888">
        <f t="shared" si="55"/>
        <v>0</v>
      </c>
      <c r="K459" s="36"/>
      <c r="L459" s="36"/>
      <c r="M459" s="37"/>
    </row>
    <row r="460" spans="2:13" s="9" customFormat="1" ht="13" x14ac:dyDescent="0.3">
      <c r="B460" s="679" t="str">
        <f>'III. Datos Entrada-BE'!$B$37</f>
        <v>Julio / July</v>
      </c>
      <c r="C460" s="884">
        <f>'III. Datos Entrada-BE'!$E$37</f>
        <v>31</v>
      </c>
      <c r="D460" s="887">
        <f>MIN(0.95, MAX(0.104,EXP(15175*(('III. Datos Entrada-BE'!C37+273)-303.16)/(1.987*('III. Datos Entrada-BE'!C37+273)*303.16))))</f>
        <v>0.104</v>
      </c>
      <c r="E460" s="822">
        <f t="shared" si="54"/>
        <v>0</v>
      </c>
      <c r="F460" s="887">
        <f>(E460*'III. Datos Entrada-BE'!L84*'III. Datos Entrada-BE'!$L$169*C460*0.8)+G460</f>
        <v>0</v>
      </c>
      <c r="G460" s="885">
        <f>IF('III. Datos Entrada-BE'!$E$146=B459,0,IF('III. Datos Entrada-BE'!$F$146=B459,0,IF('III. Datos Entrada-BE'!$G$146=B459,0,IF('III. Datos Entrada-BE'!$C$146="Sí",0,(F459-H459)))))</f>
        <v>0</v>
      </c>
      <c r="H460" s="887">
        <f t="shared" si="56"/>
        <v>0</v>
      </c>
      <c r="I460" s="887">
        <f>IF('III. Datos Entrada-BE'!D37=0,0,H460*'III. Datos Entrada-BE'!$C$124*0.717*0.001)*('III. Datos Entrada-BE'!G37/'III. Datos Entrada-BE'!E37)</f>
        <v>0</v>
      </c>
      <c r="J460" s="888">
        <f t="shared" si="55"/>
        <v>0</v>
      </c>
      <c r="K460" s="36"/>
      <c r="L460" s="36"/>
      <c r="M460" s="37"/>
    </row>
    <row r="461" spans="2:13" s="9" customFormat="1" ht="13" x14ac:dyDescent="0.3">
      <c r="B461" s="679" t="str">
        <f>'III. Datos Entrada-BE'!$B$38</f>
        <v>Agosto / August</v>
      </c>
      <c r="C461" s="884">
        <f>'III. Datos Entrada-BE'!$E$38</f>
        <v>31</v>
      </c>
      <c r="D461" s="887">
        <f>MIN(0.95, MAX(0.104,EXP(15175*(('III. Datos Entrada-BE'!C38+273)-303.16)/(1.987*('III. Datos Entrada-BE'!C38+273)*303.16))))</f>
        <v>0.104</v>
      </c>
      <c r="E461" s="822">
        <f t="shared" si="54"/>
        <v>0</v>
      </c>
      <c r="F461" s="887">
        <f>(E461*'III. Datos Entrada-BE'!L85*'III. Datos Entrada-BE'!$L$169*C461*0.8)+G461</f>
        <v>0</v>
      </c>
      <c r="G461" s="885">
        <f>IF('III. Datos Entrada-BE'!$E$146=B460,0,IF('III. Datos Entrada-BE'!$F$146=B460,0,IF('III. Datos Entrada-BE'!$G$146=B460,0,IF('III. Datos Entrada-BE'!$C$146="Sí",0,(F460-H460)))))</f>
        <v>0</v>
      </c>
      <c r="H461" s="887">
        <f t="shared" si="56"/>
        <v>0</v>
      </c>
      <c r="I461" s="887">
        <f>IF('III. Datos Entrada-BE'!D38=0,0,H461*'III. Datos Entrada-BE'!$C$124*0.717*0.001)*('III. Datos Entrada-BE'!G38/'III. Datos Entrada-BE'!E38)</f>
        <v>0</v>
      </c>
      <c r="J461" s="888">
        <f t="shared" si="55"/>
        <v>0</v>
      </c>
      <c r="K461" s="36"/>
      <c r="L461" s="36"/>
      <c r="M461" s="37"/>
    </row>
    <row r="462" spans="2:13" s="9" customFormat="1" ht="13" x14ac:dyDescent="0.3">
      <c r="B462" s="679" t="str">
        <f>'III. Datos Entrada-BE'!$B$39</f>
        <v>Septiembre / September</v>
      </c>
      <c r="C462" s="884">
        <f>'III. Datos Entrada-BE'!$E$39</f>
        <v>30</v>
      </c>
      <c r="D462" s="887">
        <f>MIN(0.95, MAX(0.104,EXP(15175*(('III. Datos Entrada-BE'!C39+273)-303.16)/(1.987*('III. Datos Entrada-BE'!C39+273)*303.16))))</f>
        <v>0.104</v>
      </c>
      <c r="E462" s="822">
        <f t="shared" si="54"/>
        <v>0</v>
      </c>
      <c r="F462" s="887">
        <f>(E462*'III. Datos Entrada-BE'!L86*'III. Datos Entrada-BE'!$L$169*C462*0.8)+G462</f>
        <v>0</v>
      </c>
      <c r="G462" s="885">
        <f>IF('III. Datos Entrada-BE'!$E$146=B461,0,IF('III. Datos Entrada-BE'!$F$146=B461,0,IF('III. Datos Entrada-BE'!$G$146=B461,0,IF('III. Datos Entrada-BE'!$C$146="Sí",0,(F461-H461)))))</f>
        <v>0</v>
      </c>
      <c r="H462" s="887">
        <f t="shared" si="56"/>
        <v>0</v>
      </c>
      <c r="I462" s="887">
        <f>IF('III. Datos Entrada-BE'!D39=0,0,H462*'III. Datos Entrada-BE'!$C$124*0.717*0.001)*('III. Datos Entrada-BE'!G39/'III. Datos Entrada-BE'!E39)</f>
        <v>0</v>
      </c>
      <c r="J462" s="888">
        <f t="shared" si="55"/>
        <v>0</v>
      </c>
      <c r="K462" s="36"/>
      <c r="L462" s="36"/>
      <c r="M462" s="37"/>
    </row>
    <row r="463" spans="2:13" s="9" customFormat="1" ht="13" x14ac:dyDescent="0.3">
      <c r="B463" s="679" t="str">
        <f>'III. Datos Entrada-BE'!$B$40</f>
        <v>Octubre / October</v>
      </c>
      <c r="C463" s="884">
        <f>'III. Datos Entrada-BE'!$E$40</f>
        <v>31</v>
      </c>
      <c r="D463" s="887">
        <f>MIN(0.95, MAX(0.104,EXP(15175*(('III. Datos Entrada-BE'!C40+273)-303.16)/(1.987*('III. Datos Entrada-BE'!C40+273)*303.16))))</f>
        <v>0.104</v>
      </c>
      <c r="E463" s="822">
        <f t="shared" si="54"/>
        <v>0</v>
      </c>
      <c r="F463" s="887">
        <f>(E463*'III. Datos Entrada-BE'!L87*'III. Datos Entrada-BE'!$L$169*C463*0.8)+G463</f>
        <v>0</v>
      </c>
      <c r="G463" s="885">
        <f>IF('III. Datos Entrada-BE'!$E$146=B462,0,IF('III. Datos Entrada-BE'!$F$146=B462,0,IF('III. Datos Entrada-BE'!$G$146=B462,0,IF('III. Datos Entrada-BE'!$C$146="Sí",0,(F462-H462)))))</f>
        <v>0</v>
      </c>
      <c r="H463" s="887">
        <f t="shared" si="56"/>
        <v>0</v>
      </c>
      <c r="I463" s="887">
        <f>IF('III. Datos Entrada-BE'!D40=0,0,H463*'III. Datos Entrada-BE'!$C$124*0.717*0.001)*('III. Datos Entrada-BE'!G40/'III. Datos Entrada-BE'!E40)</f>
        <v>0</v>
      </c>
      <c r="J463" s="888">
        <f t="shared" si="55"/>
        <v>0</v>
      </c>
      <c r="K463" s="36"/>
      <c r="L463" s="36"/>
      <c r="M463" s="37"/>
    </row>
    <row r="464" spans="2:13" s="9" customFormat="1" ht="13" x14ac:dyDescent="0.3">
      <c r="B464" s="679" t="str">
        <f>'III. Datos Entrada-BE'!$B$41</f>
        <v>Noviembre / November</v>
      </c>
      <c r="C464" s="884">
        <f>'III. Datos Entrada-BE'!$E$41</f>
        <v>30</v>
      </c>
      <c r="D464" s="887">
        <f>MIN(0.95, MAX(0.104,EXP(15175*(('III. Datos Entrada-BE'!C41+273)-303.16)/(1.987*('III. Datos Entrada-BE'!C41+273)*303.16))))</f>
        <v>0.104</v>
      </c>
      <c r="E464" s="822">
        <f t="shared" si="54"/>
        <v>0</v>
      </c>
      <c r="F464" s="887">
        <f>(E464*'III. Datos Entrada-BE'!L88*'III. Datos Entrada-BE'!$L$169*C464*0.8)+G464</f>
        <v>0</v>
      </c>
      <c r="G464" s="885">
        <f>IF('III. Datos Entrada-BE'!$E$146=B463,0,IF('III. Datos Entrada-BE'!$F$146=B463,0,IF('III. Datos Entrada-BE'!$G$146=B463,0,IF('III. Datos Entrada-BE'!$C$146="Sí",0,(F463-H463)))))</f>
        <v>0</v>
      </c>
      <c r="H464" s="887">
        <f t="shared" si="56"/>
        <v>0</v>
      </c>
      <c r="I464" s="887">
        <f>IF('III. Datos Entrada-BE'!D41=0,0,H464*'III. Datos Entrada-BE'!$C$124*0.717*0.001)*('III. Datos Entrada-BE'!G41/'III. Datos Entrada-BE'!E41)</f>
        <v>0</v>
      </c>
      <c r="J464" s="888">
        <f t="shared" si="55"/>
        <v>0</v>
      </c>
      <c r="K464" s="36"/>
      <c r="L464" s="36"/>
      <c r="M464" s="37"/>
    </row>
    <row r="465" spans="1:94" s="9" customFormat="1" ht="13.5" thickBot="1" x14ac:dyDescent="0.35">
      <c r="B465" s="705" t="str">
        <f>'III. Datos Entrada-BE'!$B$42</f>
        <v>Diciembre / December</v>
      </c>
      <c r="C465" s="886">
        <f>'III. Datos Entrada-BE'!$E$42</f>
        <v>31</v>
      </c>
      <c r="D465" s="629">
        <f>MIN(0.95, MAX(0.104,EXP(15175*(('III. Datos Entrada-BE'!C42+273)-303.16)/(1.987*('III. Datos Entrada-BE'!C42+273)*303.16))))</f>
        <v>0.104</v>
      </c>
      <c r="E465" s="890">
        <f t="shared" si="54"/>
        <v>0</v>
      </c>
      <c r="F465" s="889">
        <f>(E465*'III. Datos Entrada-BE'!L89*'III. Datos Entrada-BE'!$L$169*C465*0.8)+G465</f>
        <v>0</v>
      </c>
      <c r="G465" s="885">
        <f>IF('III. Datos Entrada-BE'!$E$146=B464,0,IF('III. Datos Entrada-BE'!$F$146=B464,0,IF('III. Datos Entrada-BE'!$G$146=B464,0,IF('III. Datos Entrada-BE'!$C$146="Sí",0,(F464-H464)))))</f>
        <v>0</v>
      </c>
      <c r="H465" s="746">
        <f t="shared" si="56"/>
        <v>0</v>
      </c>
      <c r="I465" s="746">
        <f>IF('III. Datos Entrada-BE'!D42=0,0,H465*'III. Datos Entrada-BE'!$C$124*0.717*0.001)*('III. Datos Entrada-BE'!G42/'III. Datos Entrada-BE'!E42)</f>
        <v>0</v>
      </c>
      <c r="J465" s="986">
        <f t="shared" si="55"/>
        <v>0</v>
      </c>
      <c r="K465" s="36"/>
      <c r="L465" s="36"/>
      <c r="M465" s="37"/>
    </row>
    <row r="466" spans="1:94" s="9" customFormat="1" ht="13.5" thickBot="1" x14ac:dyDescent="0.35">
      <c r="B466" s="27" t="s">
        <v>407</v>
      </c>
      <c r="C466" s="625"/>
      <c r="D466" s="626"/>
      <c r="E466" s="626"/>
      <c r="F466" s="627"/>
      <c r="G466" s="628"/>
      <c r="H466" s="243">
        <f>SUM(H454:H465)</f>
        <v>0</v>
      </c>
      <c r="I466" s="69">
        <f>SUM(I454:I465)</f>
        <v>0</v>
      </c>
      <c r="J466" s="252">
        <f>SUM(J454:J465)</f>
        <v>0</v>
      </c>
      <c r="K466" s="36"/>
      <c r="L466" s="36"/>
      <c r="M466" s="37"/>
    </row>
    <row r="467" spans="1:94" s="9" customFormat="1" ht="13.5" thickBot="1" x14ac:dyDescent="0.35">
      <c r="C467" s="73"/>
      <c r="D467" s="12"/>
      <c r="E467" s="12"/>
      <c r="F467" s="8"/>
      <c r="G467" s="8"/>
      <c r="H467" s="8"/>
      <c r="I467" s="8"/>
      <c r="J467" s="8"/>
      <c r="K467" s="36"/>
      <c r="L467" s="36"/>
      <c r="M467" s="37"/>
    </row>
    <row r="468" spans="1:94" s="71" customFormat="1" ht="13.5" thickBot="1" x14ac:dyDescent="0.35">
      <c r="A468" s="9"/>
      <c r="B468" s="41" t="s">
        <v>408</v>
      </c>
      <c r="C468" s="284"/>
      <c r="D468" s="43"/>
      <c r="E468" s="43"/>
      <c r="F468" s="43"/>
      <c r="G468" s="569">
        <f>IF('III. Datos Entrada-BE'!C$146="Sí",0,IF('III. Datos Entrada-BE'!E$146=B465,0,IF('III. Datos Entrada-BE'!F$146='V. BE CH4-AS'!B465,0,IF('III. Datos Entrada-BE'!G$146='V. BE CH4-AS'!B465,0,F465-H465))))</f>
        <v>0</v>
      </c>
      <c r="H468" s="8"/>
      <c r="I468" s="8"/>
      <c r="J468" s="8"/>
      <c r="K468" s="36"/>
      <c r="L468" s="36"/>
      <c r="M468" s="37"/>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row>
    <row r="469" spans="1:94" s="9" customFormat="1" ht="63" thickBot="1" x14ac:dyDescent="0.35">
      <c r="B469" s="2"/>
      <c r="C469" s="20"/>
      <c r="D469" s="3"/>
      <c r="E469" s="3"/>
      <c r="F469" s="3"/>
      <c r="G469" s="46" t="s">
        <v>409</v>
      </c>
      <c r="H469" s="8"/>
      <c r="I469" s="8"/>
      <c r="J469" s="8"/>
      <c r="K469" s="36"/>
      <c r="L469" s="36"/>
      <c r="M469" s="37"/>
    </row>
    <row r="470" spans="1:94" s="9" customFormat="1" ht="13" x14ac:dyDescent="0.3">
      <c r="C470" s="73"/>
      <c r="D470" s="12"/>
      <c r="E470" s="12"/>
      <c r="F470" s="8"/>
      <c r="G470" s="8"/>
      <c r="H470" s="8"/>
      <c r="I470" s="8"/>
      <c r="J470" s="8"/>
      <c r="K470" s="36"/>
      <c r="L470" s="36"/>
      <c r="M470" s="37"/>
    </row>
    <row r="471" spans="1:94" s="9" customFormat="1" ht="13.5" thickBot="1" x14ac:dyDescent="0.35">
      <c r="C471" s="73"/>
      <c r="D471" s="12"/>
      <c r="E471" s="12"/>
      <c r="F471" s="8"/>
      <c r="G471" s="8"/>
      <c r="H471" s="8"/>
      <c r="I471" s="8"/>
      <c r="J471" s="8"/>
      <c r="K471" s="36"/>
      <c r="L471" s="36"/>
      <c r="M471" s="37"/>
    </row>
    <row r="472" spans="1:94" s="9" customFormat="1" ht="13" x14ac:dyDescent="0.3">
      <c r="C472" s="73"/>
      <c r="D472" s="12"/>
      <c r="E472" s="1034" t="s">
        <v>413</v>
      </c>
      <c r="F472" s="1052"/>
      <c r="G472" s="1052"/>
      <c r="H472" s="1052"/>
      <c r="I472" s="1052"/>
      <c r="J472" s="1053"/>
      <c r="K472" s="36"/>
      <c r="L472" s="36"/>
      <c r="M472" s="37"/>
    </row>
    <row r="473" spans="1:94" s="9" customFormat="1" ht="13.5" thickBot="1" x14ac:dyDescent="0.35">
      <c r="C473" s="73"/>
      <c r="D473" s="12"/>
      <c r="E473" s="1054"/>
      <c r="F473" s="1055"/>
      <c r="G473" s="1055"/>
      <c r="H473" s="1055"/>
      <c r="I473" s="1055"/>
      <c r="J473" s="1056"/>
      <c r="K473" s="36"/>
      <c r="L473" s="36"/>
      <c r="M473" s="37"/>
    </row>
    <row r="474" spans="1:94" s="9" customFormat="1" ht="13.5" thickBot="1" x14ac:dyDescent="0.35">
      <c r="B474" s="23">
        <f>B450</f>
        <v>0</v>
      </c>
      <c r="C474" s="24">
        <f>'III. Datos Entrada-BE'!B130</f>
        <v>0</v>
      </c>
      <c r="D474" s="25"/>
      <c r="E474" s="1057"/>
      <c r="F474" s="1058"/>
      <c r="G474" s="1058"/>
      <c r="H474" s="1058"/>
      <c r="I474" s="1058"/>
      <c r="J474" s="1059"/>
      <c r="K474" s="36"/>
      <c r="L474" s="36"/>
      <c r="M474" s="37"/>
    </row>
    <row r="475" spans="1:94" s="9" customFormat="1" ht="15" x14ac:dyDescent="0.4">
      <c r="B475" s="745" t="s">
        <v>398</v>
      </c>
      <c r="C475" s="883">
        <f>C451</f>
        <v>0</v>
      </c>
      <c r="D475" s="3"/>
      <c r="E475" s="8"/>
      <c r="F475" s="12"/>
      <c r="G475" s="12"/>
      <c r="H475" s="12"/>
      <c r="I475" s="12"/>
      <c r="J475" s="12"/>
      <c r="K475" s="36"/>
      <c r="L475" s="36"/>
      <c r="M475" s="37"/>
    </row>
    <row r="476" spans="1:94" s="9" customFormat="1" ht="13.5" thickBot="1" x14ac:dyDescent="0.35">
      <c r="B476" s="27"/>
      <c r="C476" s="482"/>
      <c r="D476" s="3"/>
      <c r="E476" s="8"/>
      <c r="F476" s="12"/>
      <c r="G476" s="12"/>
      <c r="H476" s="12"/>
      <c r="I476" s="12"/>
      <c r="J476" s="12"/>
      <c r="K476" s="36"/>
      <c r="L476" s="36"/>
      <c r="M476" s="37"/>
    </row>
    <row r="477" spans="1:94" ht="15.5" thickBot="1" x14ac:dyDescent="0.45">
      <c r="B477" s="59" t="s">
        <v>97</v>
      </c>
      <c r="C477" s="285" t="s">
        <v>399</v>
      </c>
      <c r="D477" s="61" t="s">
        <v>400</v>
      </c>
      <c r="E477" s="62" t="s">
        <v>401</v>
      </c>
      <c r="F477" s="63" t="s">
        <v>402</v>
      </c>
      <c r="G477" s="62" t="s">
        <v>403</v>
      </c>
      <c r="H477" s="63" t="s">
        <v>404</v>
      </c>
      <c r="I477" s="64" t="s">
        <v>405</v>
      </c>
      <c r="J477" s="65" t="s">
        <v>406</v>
      </c>
    </row>
    <row r="478" spans="1:94" s="9" customFormat="1" ht="13" x14ac:dyDescent="0.3">
      <c r="B478" s="29" t="str">
        <f>'III. Datos Entrada-BE'!$B$31</f>
        <v>Enero / January</v>
      </c>
      <c r="C478" s="483">
        <f>'III. Datos Entrada-BE'!$E$31</f>
        <v>31</v>
      </c>
      <c r="D478" s="50">
        <f>MIN(0.95, MAX(0.104,EXP(15175*(('III. Datos Entrada-BE'!C31+273)-303.16)/(1.987*('III. Datos Entrada-BE'!C31+273)*303.16))))</f>
        <v>0.104</v>
      </c>
      <c r="E478" s="51">
        <f t="shared" ref="E478:E489" si="57">$C$475</f>
        <v>0</v>
      </c>
      <c r="F478" s="50">
        <f>(E478*'III. Datos Entrada-BE'!L78*'III. Datos Entrada-BE'!$L$170*C478*0.8)+G478</f>
        <v>0</v>
      </c>
      <c r="G478" s="32">
        <v>0</v>
      </c>
      <c r="H478" s="979">
        <f>F478*D478</f>
        <v>0</v>
      </c>
      <c r="I478" s="979">
        <f>IF('III. Datos Entrada-BE'!D31=0,0,H478*'III. Datos Entrada-BE'!$C$124*0.717*0.001)*('III. Datos Entrada-BE'!G31/'III. Datos Entrada-BE'!E31)</f>
        <v>0</v>
      </c>
      <c r="J478" s="943">
        <f t="shared" ref="J478:J489" si="58">I478*PCG</f>
        <v>0</v>
      </c>
      <c r="K478" s="36"/>
      <c r="L478" s="36"/>
      <c r="M478" s="37"/>
    </row>
    <row r="479" spans="1:94" s="9" customFormat="1" ht="13" x14ac:dyDescent="0.3">
      <c r="B479" s="679" t="str">
        <f>'III. Datos Entrada-BE'!$B$32</f>
        <v>Febrero / February</v>
      </c>
      <c r="C479" s="884">
        <f>'III. Datos Entrada-BE'!$E$32</f>
        <v>28</v>
      </c>
      <c r="D479" s="887">
        <f>MIN(0.95, MAX(0.104,EXP(15175*(('III. Datos Entrada-BE'!C32+273)-303.16)/(1.987*('III. Datos Entrada-BE'!C32+273)*303.16))))</f>
        <v>0.104</v>
      </c>
      <c r="E479" s="822">
        <f t="shared" si="57"/>
        <v>0</v>
      </c>
      <c r="F479" s="887">
        <f>(E479*'III. Datos Entrada-BE'!L79*'III. Datos Entrada-BE'!$L$170*C479*0.8)+G479</f>
        <v>0</v>
      </c>
      <c r="G479" s="885">
        <f>IF('III. Datos Entrada-BE'!$E$147=B478,0,IF('III. Datos Entrada-BE'!$F$147=B478,0,IF('III. Datos Entrada-BE'!$G$147=B478,0,IF('III. Datos Entrada-BE'!$C$147="Sí",0,(F478-H478)))))</f>
        <v>0</v>
      </c>
      <c r="H479" s="887">
        <f t="shared" ref="H479:H489" si="59">F479*D479</f>
        <v>0</v>
      </c>
      <c r="I479" s="887">
        <f>IF('III. Datos Entrada-BE'!D32=0,0,H479*'III. Datos Entrada-BE'!$C$124*0.717*0.001)*('III. Datos Entrada-BE'!G32/'III. Datos Entrada-BE'!E32)</f>
        <v>0</v>
      </c>
      <c r="J479" s="888">
        <f t="shared" si="58"/>
        <v>0</v>
      </c>
      <c r="K479" s="36"/>
      <c r="L479" s="36"/>
      <c r="M479" s="37"/>
    </row>
    <row r="480" spans="1:94" s="9" customFormat="1" ht="13" x14ac:dyDescent="0.3">
      <c r="B480" s="679" t="str">
        <f>'III. Datos Entrada-BE'!$B$33</f>
        <v>Marzo / March</v>
      </c>
      <c r="C480" s="884">
        <f>'III. Datos Entrada-BE'!$E$33</f>
        <v>31</v>
      </c>
      <c r="D480" s="887">
        <f>MIN(0.95, MAX(0.104,EXP(15175*(('III. Datos Entrada-BE'!C33+273)-303.16)/(1.987*('III. Datos Entrada-BE'!C33+273)*303.16))))</f>
        <v>0.104</v>
      </c>
      <c r="E480" s="822">
        <f t="shared" si="57"/>
        <v>0</v>
      </c>
      <c r="F480" s="887">
        <f>(E480*'III. Datos Entrada-BE'!L80*'III. Datos Entrada-BE'!$L$170*C480*0.8)+G480</f>
        <v>0</v>
      </c>
      <c r="G480" s="885">
        <f>IF('III. Datos Entrada-BE'!$E$147=B479,0,IF('III. Datos Entrada-BE'!$F$147=B479,0,IF('III. Datos Entrada-BE'!$G$147=B479,0,IF('III. Datos Entrada-BE'!$C$147="Sí",0,(F479-H479)))))</f>
        <v>0</v>
      </c>
      <c r="H480" s="887">
        <f t="shared" si="59"/>
        <v>0</v>
      </c>
      <c r="I480" s="887">
        <f>IF('III. Datos Entrada-BE'!D33=0,0,H480*'III. Datos Entrada-BE'!$C$124*0.717*0.001)*('III. Datos Entrada-BE'!G33/'III. Datos Entrada-BE'!E33)</f>
        <v>0</v>
      </c>
      <c r="J480" s="888">
        <f t="shared" si="58"/>
        <v>0</v>
      </c>
      <c r="K480" s="36"/>
      <c r="L480" s="36"/>
      <c r="M480" s="37"/>
    </row>
    <row r="481" spans="1:94" s="9" customFormat="1" ht="13" x14ac:dyDescent="0.3">
      <c r="B481" s="679" t="str">
        <f>'III. Datos Entrada-BE'!$B$34</f>
        <v>Abril / April</v>
      </c>
      <c r="C481" s="884">
        <f>'III. Datos Entrada-BE'!$E$34</f>
        <v>30</v>
      </c>
      <c r="D481" s="887">
        <f>MIN(0.95, MAX(0.104,EXP(15175*(('III. Datos Entrada-BE'!C34+273)-303.16)/(1.987*('III. Datos Entrada-BE'!C34+273)*303.16))))</f>
        <v>0.104</v>
      </c>
      <c r="E481" s="822">
        <f t="shared" si="57"/>
        <v>0</v>
      </c>
      <c r="F481" s="887">
        <f>(E481*'III. Datos Entrada-BE'!L81*'III. Datos Entrada-BE'!$L$170*C481*0.8)+G481</f>
        <v>0</v>
      </c>
      <c r="G481" s="885">
        <f>IF('III. Datos Entrada-BE'!$E$147=B480,0,IF('III. Datos Entrada-BE'!$F$147=B480,0,IF('III. Datos Entrada-BE'!$G$147=B480,0,IF('III. Datos Entrada-BE'!$C$147="Sí",0,(F480-H480)))))</f>
        <v>0</v>
      </c>
      <c r="H481" s="887">
        <f t="shared" si="59"/>
        <v>0</v>
      </c>
      <c r="I481" s="887">
        <f>IF('III. Datos Entrada-BE'!D34=0,0,H481*'III. Datos Entrada-BE'!$C$124*0.717*0.001)*('III. Datos Entrada-BE'!G34/'III. Datos Entrada-BE'!E34)</f>
        <v>0</v>
      </c>
      <c r="J481" s="888">
        <f t="shared" si="58"/>
        <v>0</v>
      </c>
      <c r="K481" s="36"/>
      <c r="L481" s="36"/>
      <c r="M481" s="37"/>
    </row>
    <row r="482" spans="1:94" x14ac:dyDescent="0.25">
      <c r="B482" s="679" t="str">
        <f>'III. Datos Entrada-BE'!$B$35</f>
        <v>Mayo / May</v>
      </c>
      <c r="C482" s="884">
        <f>'III. Datos Entrada-BE'!$E$35</f>
        <v>31</v>
      </c>
      <c r="D482" s="887">
        <f>MIN(0.95, MAX(0.104,EXP(15175*(('III. Datos Entrada-BE'!C35+273)-303.16)/(1.987*('III. Datos Entrada-BE'!C35+273)*303.16))))</f>
        <v>0.104</v>
      </c>
      <c r="E482" s="822">
        <f t="shared" si="57"/>
        <v>0</v>
      </c>
      <c r="F482" s="887">
        <f>(E482*'III. Datos Entrada-BE'!L82*'III. Datos Entrada-BE'!$L$170*C482*0.8)+G482</f>
        <v>0</v>
      </c>
      <c r="G482" s="885">
        <f>IF('III. Datos Entrada-BE'!$E$147=B481,0,IF('III. Datos Entrada-BE'!$F$147=B481,0,IF('III. Datos Entrada-BE'!$G$147=B481,0,IF('III. Datos Entrada-BE'!$C$147="Sí",0,(F481-H481)))))</f>
        <v>0</v>
      </c>
      <c r="H482" s="887">
        <f t="shared" si="59"/>
        <v>0</v>
      </c>
      <c r="I482" s="887">
        <f>IF('III. Datos Entrada-BE'!D35=0,0,H482*'III. Datos Entrada-BE'!$C$124*0.717*0.001)*('III. Datos Entrada-BE'!G35/'III. Datos Entrada-BE'!E35)</f>
        <v>0</v>
      </c>
      <c r="J482" s="888">
        <f t="shared" si="58"/>
        <v>0</v>
      </c>
    </row>
    <row r="483" spans="1:94" x14ac:dyDescent="0.25">
      <c r="B483" s="679" t="str">
        <f>'III. Datos Entrada-BE'!$B$36</f>
        <v>Junio / June</v>
      </c>
      <c r="C483" s="884">
        <f>'III. Datos Entrada-BE'!$E$36</f>
        <v>30</v>
      </c>
      <c r="D483" s="887">
        <f>MIN(0.95, MAX(0.104,EXP(15175*(('III. Datos Entrada-BE'!C36+273)-303.16)/(1.987*('III. Datos Entrada-BE'!C36+273)*303.16))))</f>
        <v>0.104</v>
      </c>
      <c r="E483" s="822">
        <f t="shared" si="57"/>
        <v>0</v>
      </c>
      <c r="F483" s="887">
        <f>(E483*'III. Datos Entrada-BE'!L83*'III. Datos Entrada-BE'!$L$170*C483*0.8)+G483</f>
        <v>0</v>
      </c>
      <c r="G483" s="885">
        <f>IF('III. Datos Entrada-BE'!$E$147=B482,0,IF('III. Datos Entrada-BE'!$F$147=B482,0,IF('III. Datos Entrada-BE'!$G$147=B482,0,IF('III. Datos Entrada-BE'!$C$147="Sí",0,(F482-H482)))))</f>
        <v>0</v>
      </c>
      <c r="H483" s="887">
        <f t="shared" si="59"/>
        <v>0</v>
      </c>
      <c r="I483" s="887">
        <f>IF('III. Datos Entrada-BE'!D36=0,0,H483*'III. Datos Entrada-BE'!$C$124*0.717*0.001)*('III. Datos Entrada-BE'!G36/'III. Datos Entrada-BE'!E36)</f>
        <v>0</v>
      </c>
      <c r="J483" s="888">
        <f t="shared" si="58"/>
        <v>0</v>
      </c>
    </row>
    <row r="484" spans="1:94" x14ac:dyDescent="0.25">
      <c r="B484" s="679" t="str">
        <f>'III. Datos Entrada-BE'!$B$37</f>
        <v>Julio / July</v>
      </c>
      <c r="C484" s="884">
        <f>'III. Datos Entrada-BE'!$E$37</f>
        <v>31</v>
      </c>
      <c r="D484" s="887">
        <f>MIN(0.95, MAX(0.104,EXP(15175*(('III. Datos Entrada-BE'!C37+273)-303.16)/(1.987*('III. Datos Entrada-BE'!C37+273)*303.16))))</f>
        <v>0.104</v>
      </c>
      <c r="E484" s="822">
        <f t="shared" si="57"/>
        <v>0</v>
      </c>
      <c r="F484" s="887">
        <f>(E484*'III. Datos Entrada-BE'!L84*'III. Datos Entrada-BE'!$L$170*C484*0.8)+G484</f>
        <v>0</v>
      </c>
      <c r="G484" s="885">
        <f>IF('III. Datos Entrada-BE'!$E$147=B483,0,IF('III. Datos Entrada-BE'!$F$147=B483,0,IF('III. Datos Entrada-BE'!$G$147=B483,0,IF('III. Datos Entrada-BE'!$C$147="Sí",0,(F483-H483)))))</f>
        <v>0</v>
      </c>
      <c r="H484" s="887">
        <f t="shared" si="59"/>
        <v>0</v>
      </c>
      <c r="I484" s="887">
        <f>IF('III. Datos Entrada-BE'!D37=0,0,H484*'III. Datos Entrada-BE'!$C$124*0.717*0.001)*('III. Datos Entrada-BE'!G37/'III. Datos Entrada-BE'!E37)</f>
        <v>0</v>
      </c>
      <c r="J484" s="888">
        <f t="shared" si="58"/>
        <v>0</v>
      </c>
    </row>
    <row r="485" spans="1:94" x14ac:dyDescent="0.25">
      <c r="B485" s="679" t="str">
        <f>'III. Datos Entrada-BE'!$B$38</f>
        <v>Agosto / August</v>
      </c>
      <c r="C485" s="884">
        <f>'III. Datos Entrada-BE'!$E$38</f>
        <v>31</v>
      </c>
      <c r="D485" s="887">
        <f>MIN(0.95, MAX(0.104,EXP(15175*(('III. Datos Entrada-BE'!C38+273)-303.16)/(1.987*('III. Datos Entrada-BE'!C38+273)*303.16))))</f>
        <v>0.104</v>
      </c>
      <c r="E485" s="822">
        <f t="shared" si="57"/>
        <v>0</v>
      </c>
      <c r="F485" s="887">
        <f>(E485*'III. Datos Entrada-BE'!L85*'III. Datos Entrada-BE'!$L$170*C485*0.8)+G485</f>
        <v>0</v>
      </c>
      <c r="G485" s="885">
        <f>IF('III. Datos Entrada-BE'!$E$147=B484,0,IF('III. Datos Entrada-BE'!$F$147=B484,0,IF('III. Datos Entrada-BE'!$G$147=B484,0,IF('III. Datos Entrada-BE'!$C$147="Sí",0,(F484-H484)))))</f>
        <v>0</v>
      </c>
      <c r="H485" s="887">
        <f t="shared" si="59"/>
        <v>0</v>
      </c>
      <c r="I485" s="887">
        <f>IF('III. Datos Entrada-BE'!D38=0,0,H485*'III. Datos Entrada-BE'!$C$124*0.717*0.001)*('III. Datos Entrada-BE'!G38/'III. Datos Entrada-BE'!E38)</f>
        <v>0</v>
      </c>
      <c r="J485" s="888">
        <f t="shared" si="58"/>
        <v>0</v>
      </c>
    </row>
    <row r="486" spans="1:94" x14ac:dyDescent="0.25">
      <c r="B486" s="679" t="str">
        <f>'III. Datos Entrada-BE'!$B$39</f>
        <v>Septiembre / September</v>
      </c>
      <c r="C486" s="884">
        <f>'III. Datos Entrada-BE'!$E$39</f>
        <v>30</v>
      </c>
      <c r="D486" s="887">
        <f>MIN(0.95, MAX(0.104,EXP(15175*(('III. Datos Entrada-BE'!C39+273)-303.16)/(1.987*('III. Datos Entrada-BE'!C39+273)*303.16))))</f>
        <v>0.104</v>
      </c>
      <c r="E486" s="822">
        <f t="shared" si="57"/>
        <v>0</v>
      </c>
      <c r="F486" s="887">
        <f>(E486*'III. Datos Entrada-BE'!L86*'III. Datos Entrada-BE'!$L$170*C486*0.8)+G486</f>
        <v>0</v>
      </c>
      <c r="G486" s="885">
        <f>IF('III. Datos Entrada-BE'!$E$147=B485,0,IF('III. Datos Entrada-BE'!$F$147=B485,0,IF('III. Datos Entrada-BE'!$G$147=B485,0,IF('III. Datos Entrada-BE'!$C$147="Sí",0,(F485-H485)))))</f>
        <v>0</v>
      </c>
      <c r="H486" s="887">
        <f t="shared" si="59"/>
        <v>0</v>
      </c>
      <c r="I486" s="887">
        <f>IF('III. Datos Entrada-BE'!D39=0,0,H486*'III. Datos Entrada-BE'!$C$124*0.717*0.001)*('III. Datos Entrada-BE'!G39/'III. Datos Entrada-BE'!E39)</f>
        <v>0</v>
      </c>
      <c r="J486" s="888">
        <f t="shared" si="58"/>
        <v>0</v>
      </c>
    </row>
    <row r="487" spans="1:94" x14ac:dyDescent="0.25">
      <c r="B487" s="679" t="str">
        <f>'III. Datos Entrada-BE'!$B$40</f>
        <v>Octubre / October</v>
      </c>
      <c r="C487" s="884">
        <f>'III. Datos Entrada-BE'!$E$40</f>
        <v>31</v>
      </c>
      <c r="D487" s="887">
        <f>MIN(0.95, MAX(0.104,EXP(15175*(('III. Datos Entrada-BE'!C40+273)-303.16)/(1.987*('III. Datos Entrada-BE'!C40+273)*303.16))))</f>
        <v>0.104</v>
      </c>
      <c r="E487" s="822">
        <f t="shared" si="57"/>
        <v>0</v>
      </c>
      <c r="F487" s="887">
        <f>(E487*'III. Datos Entrada-BE'!L87*'III. Datos Entrada-BE'!$L$170*C487*0.8)+G487</f>
        <v>0</v>
      </c>
      <c r="G487" s="885">
        <f>IF('III. Datos Entrada-BE'!$E$147=B486,0,IF('III. Datos Entrada-BE'!$F$147=B486,0,IF('III. Datos Entrada-BE'!$G$147=B486,0,IF('III. Datos Entrada-BE'!$C$147="Sí",0,(F486-H486)))))</f>
        <v>0</v>
      </c>
      <c r="H487" s="887">
        <f t="shared" si="59"/>
        <v>0</v>
      </c>
      <c r="I487" s="887">
        <f>IF('III. Datos Entrada-BE'!D40=0,0,H487*'III. Datos Entrada-BE'!$C$124*0.717*0.001)*('III. Datos Entrada-BE'!G40/'III. Datos Entrada-BE'!E40)</f>
        <v>0</v>
      </c>
      <c r="J487" s="888">
        <f t="shared" si="58"/>
        <v>0</v>
      </c>
    </row>
    <row r="488" spans="1:94" x14ac:dyDescent="0.25">
      <c r="B488" s="679" t="str">
        <f>'III. Datos Entrada-BE'!$B$41</f>
        <v>Noviembre / November</v>
      </c>
      <c r="C488" s="884">
        <f>'III. Datos Entrada-BE'!$E$41</f>
        <v>30</v>
      </c>
      <c r="D488" s="887">
        <f>MIN(0.95, MAX(0.104,EXP(15175*(('III. Datos Entrada-BE'!C41+273)-303.16)/(1.987*('III. Datos Entrada-BE'!C41+273)*303.16))))</f>
        <v>0.104</v>
      </c>
      <c r="E488" s="822">
        <f t="shared" si="57"/>
        <v>0</v>
      </c>
      <c r="F488" s="887">
        <f>(E488*'III. Datos Entrada-BE'!L88*'III. Datos Entrada-BE'!$L$170*C488*0.8)+G488</f>
        <v>0</v>
      </c>
      <c r="G488" s="885">
        <f>IF('III. Datos Entrada-BE'!$E$147=B487,0,IF('III. Datos Entrada-BE'!$F$147=B487,0,IF('III. Datos Entrada-BE'!$G$147=B487,0,IF('III. Datos Entrada-BE'!$C$147="Sí",0,(F487-H487)))))</f>
        <v>0</v>
      </c>
      <c r="H488" s="887">
        <f t="shared" si="59"/>
        <v>0</v>
      </c>
      <c r="I488" s="887">
        <f>IF('III. Datos Entrada-BE'!D41=0,0,H488*'III. Datos Entrada-BE'!$C$124*0.717*0.001)*('III. Datos Entrada-BE'!G41/'III. Datos Entrada-BE'!E41)</f>
        <v>0</v>
      </c>
      <c r="J488" s="888">
        <f t="shared" si="58"/>
        <v>0</v>
      </c>
    </row>
    <row r="489" spans="1:94" ht="13" thickBot="1" x14ac:dyDescent="0.3">
      <c r="B489" s="705" t="str">
        <f>'III. Datos Entrada-BE'!$B$42</f>
        <v>Diciembre / December</v>
      </c>
      <c r="C489" s="886">
        <f>'III. Datos Entrada-BE'!$E$42</f>
        <v>31</v>
      </c>
      <c r="D489" s="629">
        <f>MIN(0.95, MAX(0.104,EXP(15175*(('III. Datos Entrada-BE'!C42+273)-303.16)/(1.987*('III. Datos Entrada-BE'!C42+273)*303.16))))</f>
        <v>0.104</v>
      </c>
      <c r="E489" s="890">
        <f t="shared" si="57"/>
        <v>0</v>
      </c>
      <c r="F489" s="889">
        <f>(E489*'III. Datos Entrada-BE'!L89*'III. Datos Entrada-BE'!$L$170*C489*0.8)+G489</f>
        <v>0</v>
      </c>
      <c r="G489" s="885">
        <f>IF('III. Datos Entrada-BE'!$E$147=B488,0,IF('III. Datos Entrada-BE'!$F$147=B488,0,IF('III. Datos Entrada-BE'!$G$147=B488,0,IF('III. Datos Entrada-BE'!$C$147="Sí",0,(F488-H488)))))</f>
        <v>0</v>
      </c>
      <c r="H489" s="746">
        <f t="shared" si="59"/>
        <v>0</v>
      </c>
      <c r="I489" s="746">
        <f>IF('III. Datos Entrada-BE'!D42=0,0,H489*'III. Datos Entrada-BE'!$C$124*0.717*0.001)*('III. Datos Entrada-BE'!G42/'III. Datos Entrada-BE'!E42)</f>
        <v>0</v>
      </c>
      <c r="J489" s="986">
        <f t="shared" si="58"/>
        <v>0</v>
      </c>
    </row>
    <row r="490" spans="1:94" ht="13.5" thickBot="1" x14ac:dyDescent="0.35">
      <c r="B490" s="27" t="s">
        <v>407</v>
      </c>
      <c r="C490" s="625"/>
      <c r="D490" s="626"/>
      <c r="E490" s="626"/>
      <c r="F490" s="627"/>
      <c r="G490" s="628"/>
      <c r="H490" s="243">
        <f>SUM(H478:H489)</f>
        <v>0</v>
      </c>
      <c r="I490" s="69">
        <f>SUM(I478:I489)</f>
        <v>0</v>
      </c>
      <c r="J490" s="252">
        <f>SUM(J478:J489)</f>
        <v>0</v>
      </c>
    </row>
    <row r="491" spans="1:94" ht="13.5" thickBot="1" x14ac:dyDescent="0.35">
      <c r="B491" s="9"/>
      <c r="C491" s="73"/>
      <c r="D491" s="12"/>
      <c r="E491" s="12"/>
      <c r="F491" s="8"/>
      <c r="G491" s="8"/>
      <c r="H491" s="8"/>
      <c r="I491" s="8"/>
      <c r="J491" s="8"/>
    </row>
    <row r="492" spans="1:94" s="49" customFormat="1" ht="13.5" thickBot="1" x14ac:dyDescent="0.35">
      <c r="A492" s="2"/>
      <c r="B492" s="41" t="s">
        <v>408</v>
      </c>
      <c r="C492" s="284"/>
      <c r="D492" s="43"/>
      <c r="E492" s="43"/>
      <c r="F492" s="43"/>
      <c r="G492" s="569">
        <f>IF('III. Datos Entrada-BE'!C$147="Sí",0,IF('III. Datos Entrada-BE'!E$147=B489,0,IF('III. Datos Entrada-BE'!F$147='V. BE CH4-AS'!B489,0,IF('III. Datos Entrada-BE'!G$147='V. BE CH4-AS'!B489,0,F489-H489))))</f>
        <v>0</v>
      </c>
      <c r="H492" s="8"/>
      <c r="I492" s="8"/>
      <c r="J492" s="8"/>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row>
    <row r="493" spans="1:94" ht="63" thickBot="1" x14ac:dyDescent="0.35">
      <c r="G493" s="46" t="s">
        <v>409</v>
      </c>
      <c r="H493" s="8"/>
      <c r="I493" s="8"/>
      <c r="J493" s="8"/>
    </row>
    <row r="494" spans="1:94" ht="13" thickBot="1" x14ac:dyDescent="0.3"/>
    <row r="495" spans="1:94" x14ac:dyDescent="0.25">
      <c r="E495" s="1034" t="s">
        <v>413</v>
      </c>
      <c r="F495" s="1052"/>
      <c r="G495" s="1052"/>
      <c r="H495" s="1052"/>
      <c r="I495" s="1052"/>
      <c r="J495" s="1053"/>
    </row>
    <row r="496" spans="1:94" ht="13" thickBot="1" x14ac:dyDescent="0.3">
      <c r="E496" s="1057"/>
      <c r="F496" s="1058"/>
      <c r="G496" s="1058"/>
      <c r="H496" s="1058"/>
      <c r="I496" s="1058"/>
      <c r="J496" s="1059"/>
    </row>
    <row r="499" spans="2:10" ht="18" thickBot="1" x14ac:dyDescent="0.3">
      <c r="B499" s="78" t="s">
        <v>415</v>
      </c>
    </row>
    <row r="500" spans="2:10" ht="16" x14ac:dyDescent="0.4">
      <c r="B500" s="79" t="s">
        <v>416</v>
      </c>
      <c r="C500" s="489">
        <f>I490+I466+I442+I418+I394+I370+I347+I323+I297+I273+I249+I224+I201+I177+I153+I129+I105+I80+I56+I32</f>
        <v>0</v>
      </c>
      <c r="D500" s="8" t="s">
        <v>417</v>
      </c>
      <c r="E500" s="2"/>
      <c r="F500" s="2"/>
      <c r="G500" s="2"/>
    </row>
    <row r="501" spans="2:10" ht="16.5" thickBot="1" x14ac:dyDescent="0.45">
      <c r="B501" s="80" t="s">
        <v>418</v>
      </c>
      <c r="C501" s="490">
        <f>J490+J466+J442+J418+J394+J370+J347+J323+J297+J273+J249+J224+J201+J177+J153+J129+J105+J80+J56+J32</f>
        <v>0</v>
      </c>
      <c r="D501" s="81" t="s">
        <v>419</v>
      </c>
      <c r="E501" s="2"/>
      <c r="F501" s="2"/>
      <c r="G501" s="2"/>
    </row>
    <row r="502" spans="2:10" ht="13" thickBot="1" x14ac:dyDescent="0.3"/>
    <row r="503" spans="2:10" x14ac:dyDescent="0.25">
      <c r="B503" s="1051" t="s">
        <v>413</v>
      </c>
      <c r="C503" s="1052"/>
      <c r="D503" s="1052"/>
      <c r="E503" s="1052"/>
      <c r="F503" s="1052"/>
      <c r="G503" s="1052"/>
      <c r="H503" s="1052"/>
      <c r="I503" s="1052"/>
      <c r="J503" s="1053"/>
    </row>
    <row r="504" spans="2:10" x14ac:dyDescent="0.25">
      <c r="B504" s="1054"/>
      <c r="C504" s="1055"/>
      <c r="D504" s="1055"/>
      <c r="E504" s="1055"/>
      <c r="F504" s="1055"/>
      <c r="G504" s="1055"/>
      <c r="H504" s="1055"/>
      <c r="I504" s="1055"/>
      <c r="J504" s="1056"/>
    </row>
    <row r="505" spans="2:10" x14ac:dyDescent="0.25">
      <c r="B505" s="1054"/>
      <c r="C505" s="1055"/>
      <c r="D505" s="1055"/>
      <c r="E505" s="1055"/>
      <c r="F505" s="1055"/>
      <c r="G505" s="1055"/>
      <c r="H505" s="1055"/>
      <c r="I505" s="1055"/>
      <c r="J505" s="1056"/>
    </row>
    <row r="506" spans="2:10" x14ac:dyDescent="0.25">
      <c r="B506" s="1054"/>
      <c r="C506" s="1055"/>
      <c r="D506" s="1055"/>
      <c r="E506" s="1055"/>
      <c r="F506" s="1055"/>
      <c r="G506" s="1055"/>
      <c r="H506" s="1055"/>
      <c r="I506" s="1055"/>
      <c r="J506" s="1056"/>
    </row>
    <row r="507" spans="2:10" x14ac:dyDescent="0.25">
      <c r="B507" s="1054"/>
      <c r="C507" s="1055"/>
      <c r="D507" s="1055"/>
      <c r="E507" s="1055"/>
      <c r="F507" s="1055"/>
      <c r="G507" s="1055"/>
      <c r="H507" s="1055"/>
      <c r="I507" s="1055"/>
      <c r="J507" s="1056"/>
    </row>
    <row r="508" spans="2:10" x14ac:dyDescent="0.25">
      <c r="B508" s="1054"/>
      <c r="C508" s="1055"/>
      <c r="D508" s="1055"/>
      <c r="E508" s="1055"/>
      <c r="F508" s="1055"/>
      <c r="G508" s="1055"/>
      <c r="H508" s="1055"/>
      <c r="I508" s="1055"/>
      <c r="J508" s="1056"/>
    </row>
    <row r="509" spans="2:10" ht="13" thickBot="1" x14ac:dyDescent="0.3">
      <c r="B509" s="1057"/>
      <c r="C509" s="1058"/>
      <c r="D509" s="1058"/>
      <c r="E509" s="1058"/>
      <c r="F509" s="1058"/>
      <c r="G509" s="1058"/>
      <c r="H509" s="1058"/>
      <c r="I509" s="1058"/>
      <c r="J509" s="1059"/>
    </row>
  </sheetData>
  <sheetProtection algorithmName="SHA-512" hashValue="FlQONp83hMbJ2L4upkoCbXw+HcwBTL85LfwGHCwmECxbH7rRskRgKbONcqqQ+6rzY0jNdSVpLLLvLLv/cw0GvQ==" saltValue="nnb4HsOWTMKySEU482Fn2A==" spinCount="100000" sheet="1" objects="1" scenarios="1"/>
  <mergeCells count="29">
    <mergeCell ref="E448:J450"/>
    <mergeCell ref="E472:J474"/>
    <mergeCell ref="E495:J496"/>
    <mergeCell ref="B503:J509"/>
    <mergeCell ref="E303:J305"/>
    <mergeCell ref="E329:J331"/>
    <mergeCell ref="E352:J354"/>
    <mergeCell ref="E375:J377"/>
    <mergeCell ref="E399:J401"/>
    <mergeCell ref="E424:J426"/>
    <mergeCell ref="E279:J281"/>
    <mergeCell ref="B14:J14"/>
    <mergeCell ref="E37:J39"/>
    <mergeCell ref="E61:J63"/>
    <mergeCell ref="E86:J88"/>
    <mergeCell ref="E111:J113"/>
    <mergeCell ref="E135:J137"/>
    <mergeCell ref="E159:J161"/>
    <mergeCell ref="E183:J185"/>
    <mergeCell ref="E207:J209"/>
    <mergeCell ref="E230:J232"/>
    <mergeCell ref="E255:J257"/>
    <mergeCell ref="C9:G9"/>
    <mergeCell ref="C3:G3"/>
    <mergeCell ref="C5:G5"/>
    <mergeCell ref="C6:G6"/>
    <mergeCell ref="C7:G7"/>
    <mergeCell ref="C8:G8"/>
    <mergeCell ref="C4:G4"/>
  </mergeCells>
  <dataValidations xWindow="676" yWindow="527" count="1">
    <dataValidation allowBlank="1" showInputMessage="1" showErrorMessage="1" prompt="Si este es el primer año del proyeto ingrese cero, de lo contrario, ingrese el total de sólidos del mes de diciembre del año anterior" sqref="G20 G478 G44 G68 G117 G141 G165 G189 G212 G237 G261 G285 G311 G335 G358 G382 G406 G430 G454 G93" xr:uid="{00000000-0002-0000-0400-000000000000}"/>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9"/>
  <sheetViews>
    <sheetView showGridLines="0" topLeftCell="A16" zoomScaleNormal="100" workbookViewId="0">
      <selection activeCell="D22" sqref="D22"/>
    </sheetView>
  </sheetViews>
  <sheetFormatPr defaultColWidth="8.83203125" defaultRowHeight="13" x14ac:dyDescent="0.3"/>
  <cols>
    <col min="1" max="1" width="3.83203125" style="2" customWidth="1"/>
    <col min="2" max="2" width="25" style="22" customWidth="1"/>
    <col min="3" max="3" width="14.58203125" style="2" customWidth="1"/>
    <col min="4" max="4" width="17.5" style="2" customWidth="1"/>
    <col min="5" max="5" width="21.5" style="2" bestFit="1" customWidth="1"/>
    <col min="6" max="6" width="11.5" style="2" bestFit="1" customWidth="1"/>
    <col min="7" max="7" width="19.08203125" style="2" bestFit="1" customWidth="1"/>
    <col min="8" max="8" width="17.33203125" style="2" bestFit="1" customWidth="1"/>
    <col min="9" max="9" width="19.58203125" style="3" bestFit="1" customWidth="1"/>
    <col min="10" max="10" width="24.58203125" style="3" bestFit="1" customWidth="1"/>
    <col min="11" max="11" width="20.5" style="2" bestFit="1" customWidth="1"/>
    <col min="12" max="16384" width="8.83203125" style="2"/>
  </cols>
  <sheetData>
    <row r="1" spans="2:14" ht="14.25" customHeight="1" x14ac:dyDescent="0.3">
      <c r="B1" s="1"/>
    </row>
    <row r="2" spans="2:14" ht="18" x14ac:dyDescent="0.4">
      <c r="B2" s="228" t="s">
        <v>420</v>
      </c>
    </row>
    <row r="4" spans="2:14" x14ac:dyDescent="0.3">
      <c r="B4" s="9" t="s">
        <v>45</v>
      </c>
      <c r="C4" s="11"/>
      <c r="D4" s="18"/>
      <c r="E4" s="22"/>
      <c r="F4" s="10"/>
      <c r="G4" s="10"/>
      <c r="H4" s="10"/>
      <c r="I4" s="14"/>
    </row>
    <row r="5" spans="2:14" x14ac:dyDescent="0.3">
      <c r="B5" s="747" t="s">
        <v>46</v>
      </c>
      <c r="C5" s="748" t="s">
        <v>421</v>
      </c>
      <c r="D5" s="229"/>
      <c r="E5" s="749"/>
      <c r="F5" s="10"/>
      <c r="G5" s="101"/>
      <c r="H5" s="5"/>
      <c r="I5" s="5"/>
      <c r="J5" s="5"/>
    </row>
    <row r="6" spans="2:14" x14ac:dyDescent="0.3">
      <c r="B6" s="750" t="s">
        <v>48</v>
      </c>
      <c r="C6" s="644" t="s">
        <v>49</v>
      </c>
      <c r="D6" s="230"/>
      <c r="E6" s="751"/>
      <c r="F6" s="10"/>
      <c r="G6" s="5"/>
      <c r="H6" s="5"/>
      <c r="I6" s="5"/>
      <c r="J6" s="5"/>
    </row>
    <row r="7" spans="2:14" x14ac:dyDescent="0.3">
      <c r="B7" s="891" t="s">
        <v>83</v>
      </c>
      <c r="C7" s="656" t="s">
        <v>422</v>
      </c>
      <c r="D7" s="231"/>
      <c r="E7" s="752"/>
      <c r="F7" s="10"/>
      <c r="G7" s="5"/>
      <c r="H7" s="5"/>
      <c r="I7" s="5"/>
      <c r="J7" s="5"/>
    </row>
    <row r="8" spans="2:14" x14ac:dyDescent="0.3">
      <c r="C8" s="11"/>
      <c r="D8" s="18"/>
      <c r="E8" s="22"/>
      <c r="F8" s="10"/>
      <c r="G8" s="5"/>
      <c r="H8" s="5"/>
      <c r="I8" s="5"/>
      <c r="J8" s="5"/>
    </row>
    <row r="9" spans="2:14" x14ac:dyDescent="0.3">
      <c r="B9" s="13" t="s">
        <v>395</v>
      </c>
      <c r="E9" s="9"/>
      <c r="G9" s="5"/>
      <c r="H9" s="5"/>
      <c r="I9" s="5"/>
      <c r="J9" s="5"/>
    </row>
    <row r="10" spans="2:14" x14ac:dyDescent="0.3">
      <c r="B10" s="232"/>
      <c r="G10" s="5"/>
      <c r="H10" s="5"/>
      <c r="I10" s="5"/>
      <c r="J10" s="5"/>
    </row>
    <row r="11" spans="2:14" ht="15.5" x14ac:dyDescent="0.35">
      <c r="B11" s="17" t="s">
        <v>423</v>
      </c>
      <c r="C11" s="11"/>
      <c r="D11" s="11"/>
      <c r="E11" s="11"/>
      <c r="F11" s="11"/>
      <c r="G11" s="11"/>
      <c r="H11" s="11"/>
      <c r="I11" s="83"/>
      <c r="J11" s="83"/>
    </row>
    <row r="12" spans="2:14" ht="12.5" x14ac:dyDescent="0.25">
      <c r="B12" s="1047" t="s">
        <v>424</v>
      </c>
      <c r="C12" s="1047"/>
      <c r="D12" s="1047"/>
      <c r="E12" s="1047"/>
      <c r="F12" s="1047"/>
      <c r="G12" s="1047"/>
      <c r="H12" s="1047"/>
      <c r="I12" s="1047"/>
      <c r="J12" s="1047"/>
      <c r="N12" s="18"/>
    </row>
    <row r="13" spans="2:14" ht="19.5" customHeight="1" thickBot="1" x14ac:dyDescent="0.35">
      <c r="B13" s="233"/>
      <c r="C13" s="234"/>
      <c r="D13" s="234"/>
      <c r="E13" s="234"/>
      <c r="F13" s="234"/>
      <c r="G13" s="234"/>
      <c r="H13" s="234"/>
      <c r="I13" s="235"/>
      <c r="J13" s="235"/>
      <c r="N13" s="18"/>
    </row>
    <row r="14" spans="2:14" ht="13.5" thickBot="1" x14ac:dyDescent="0.35">
      <c r="B14" s="419">
        <f>'III. Datos Entrada-BE'!C129</f>
        <v>0</v>
      </c>
      <c r="H14" s="3"/>
      <c r="J14" s="2"/>
    </row>
    <row r="15" spans="2:14" s="22" customFormat="1" ht="16.5" thickBot="1" x14ac:dyDescent="0.45">
      <c r="B15" s="285" t="s">
        <v>425</v>
      </c>
      <c r="C15" s="74" t="s">
        <v>426</v>
      </c>
      <c r="D15" s="74" t="s">
        <v>427</v>
      </c>
      <c r="E15" s="74" t="s">
        <v>428</v>
      </c>
      <c r="F15" s="74" t="s">
        <v>429</v>
      </c>
      <c r="G15" s="74" t="s">
        <v>430</v>
      </c>
      <c r="H15" s="63" t="s">
        <v>431</v>
      </c>
      <c r="I15" s="75" t="s">
        <v>432</v>
      </c>
    </row>
    <row r="16" spans="2:14" x14ac:dyDescent="0.3">
      <c r="B16" s="371">
        <f>'III. Datos Entrada-BE'!B115</f>
        <v>0</v>
      </c>
      <c r="C16" s="236">
        <f>'III. Datos Entrada-BE'!$C$90</f>
        <v>0</v>
      </c>
      <c r="D16" s="236">
        <f>'III. Datos Entrada-BE'!C173</f>
        <v>0</v>
      </c>
      <c r="E16" s="237">
        <f>'V. BE CH4-AS'!$C$17</f>
        <v>0</v>
      </c>
      <c r="F16" s="236">
        <f>'III. Datos Entrada-BE'!$C$153</f>
        <v>0</v>
      </c>
      <c r="G16" s="236">
        <f>'III. Datos Entrada-BE'!$C$115</f>
        <v>0</v>
      </c>
      <c r="H16" s="50">
        <f>C16*D16*E16*'III. Datos Entrada-BE'!$G$43*F16*G16*0.717*0.001</f>
        <v>0</v>
      </c>
      <c r="I16" s="52">
        <f t="shared" ref="I16:I25" si="0">H16*PCG</f>
        <v>0</v>
      </c>
      <c r="J16" s="2"/>
    </row>
    <row r="17" spans="2:10" x14ac:dyDescent="0.3">
      <c r="B17" s="991">
        <f>'III. Datos Entrada-BE'!B116</f>
        <v>0</v>
      </c>
      <c r="C17" s="992">
        <f>'III. Datos Entrada-BE'!$D$90</f>
        <v>0</v>
      </c>
      <c r="D17" s="238">
        <f>'III. Datos Entrada-BE'!D173</f>
        <v>0</v>
      </c>
      <c r="E17" s="993">
        <f>'V. BE CH4-AS'!$C$65</f>
        <v>0</v>
      </c>
      <c r="F17" s="238">
        <f>'III. Datos Entrada-BE'!$C$153</f>
        <v>0</v>
      </c>
      <c r="G17" s="238">
        <f>'III. Datos Entrada-BE'!$C$116</f>
        <v>0</v>
      </c>
      <c r="H17" s="66">
        <f>C17*D17*E17*'III. Datos Entrada-BE'!$G$43*F17*G17*0.717*0.001</f>
        <v>0</v>
      </c>
      <c r="I17" s="994">
        <f t="shared" si="0"/>
        <v>0</v>
      </c>
      <c r="J17" s="2"/>
    </row>
    <row r="18" spans="2:10" x14ac:dyDescent="0.3">
      <c r="B18" s="991">
        <f>'III. Datos Entrada-BE'!B117</f>
        <v>0</v>
      </c>
      <c r="C18" s="992">
        <f>'III. Datos Entrada-BE'!$E$90</f>
        <v>0</v>
      </c>
      <c r="D18" s="238">
        <f>'III. Datos Entrada-BE'!E173</f>
        <v>0</v>
      </c>
      <c r="E18" s="993">
        <f>'III. Datos Entrada-BE'!$D$103</f>
        <v>0</v>
      </c>
      <c r="F18" s="238">
        <f>'III. Datos Entrada-BE'!$C$153</f>
        <v>0</v>
      </c>
      <c r="G18" s="238">
        <f>'III. Datos Entrada-BE'!$C$117</f>
        <v>0</v>
      </c>
      <c r="H18" s="66">
        <f>C18*D18*E18*'III. Datos Entrada-BE'!$G$43*F18*G18*0.717*0.001</f>
        <v>0</v>
      </c>
      <c r="I18" s="994">
        <f t="shared" si="0"/>
        <v>0</v>
      </c>
      <c r="J18" s="2"/>
    </row>
    <row r="19" spans="2:10" x14ac:dyDescent="0.3">
      <c r="B19" s="991">
        <f>'III. Datos Entrada-BE'!B118</f>
        <v>0</v>
      </c>
      <c r="C19" s="992">
        <f>'III. Datos Entrada-BE'!$F$90</f>
        <v>0</v>
      </c>
      <c r="D19" s="238">
        <f>'III. Datos Entrada-BE'!F173</f>
        <v>0</v>
      </c>
      <c r="E19" s="993">
        <f>'III. Datos Entrada-BE'!$D$104</f>
        <v>0</v>
      </c>
      <c r="F19" s="238">
        <f>'III. Datos Entrada-BE'!$C$153</f>
        <v>0</v>
      </c>
      <c r="G19" s="238">
        <f>'III. Datos Entrada-BE'!$C$118</f>
        <v>0</v>
      </c>
      <c r="H19" s="66">
        <f>C19*D19*E19*'III. Datos Entrada-BE'!$G$43*F19*G19*0.717*0.001</f>
        <v>0</v>
      </c>
      <c r="I19" s="994">
        <f t="shared" si="0"/>
        <v>0</v>
      </c>
      <c r="J19" s="2"/>
    </row>
    <row r="20" spans="2:10" x14ac:dyDescent="0.3">
      <c r="B20" s="991">
        <f>'III. Datos Entrada-BE'!B119</f>
        <v>0</v>
      </c>
      <c r="C20" s="992">
        <f>'III. Datos Entrada-BE'!$G$90</f>
        <v>0</v>
      </c>
      <c r="D20" s="238">
        <f>'III. Datos Entrada-BE'!G173</f>
        <v>0</v>
      </c>
      <c r="E20" s="993">
        <f>'III. Datos Entrada-BE'!$D$105</f>
        <v>0</v>
      </c>
      <c r="F20" s="238">
        <f>'III. Datos Entrada-BE'!$C$153</f>
        <v>0</v>
      </c>
      <c r="G20" s="238">
        <f>'III. Datos Entrada-BE'!$C$119</f>
        <v>0</v>
      </c>
      <c r="H20" s="66">
        <f>C20*D20*E20*'III. Datos Entrada-BE'!$G$43*F20*G20*0.717*0.001</f>
        <v>0</v>
      </c>
      <c r="I20" s="994">
        <f t="shared" si="0"/>
        <v>0</v>
      </c>
      <c r="J20" s="2"/>
    </row>
    <row r="21" spans="2:10" x14ac:dyDescent="0.3">
      <c r="B21" s="991">
        <f>'III. Datos Entrada-BE'!B120</f>
        <v>0</v>
      </c>
      <c r="C21" s="992">
        <f>'III. Datos Entrada-BE'!$H$90</f>
        <v>0</v>
      </c>
      <c r="D21" s="238">
        <f>'III. Datos Entrada-BE'!H173</f>
        <v>0</v>
      </c>
      <c r="E21" s="993">
        <f>'III. Datos Entrada-BE'!$D$106</f>
        <v>0</v>
      </c>
      <c r="F21" s="238">
        <f>'III. Datos Entrada-BE'!$C$153</f>
        <v>0</v>
      </c>
      <c r="G21" s="238">
        <f>'III. Datos Entrada-BE'!$C$120</f>
        <v>0</v>
      </c>
      <c r="H21" s="66">
        <f>C21*D21*E21*'III. Datos Entrada-BE'!$G$43*F21*G21*0.717*0.001</f>
        <v>0</v>
      </c>
      <c r="I21" s="994">
        <f t="shared" si="0"/>
        <v>0</v>
      </c>
      <c r="J21" s="2"/>
    </row>
    <row r="22" spans="2:10" x14ac:dyDescent="0.3">
      <c r="B22" s="991">
        <f>'III. Datos Entrada-BE'!B121</f>
        <v>0</v>
      </c>
      <c r="C22" s="992">
        <f>'III. Datos Entrada-BE'!$I$90</f>
        <v>0</v>
      </c>
      <c r="D22" s="238">
        <f>'III. Datos Entrada-BE'!I173</f>
        <v>0</v>
      </c>
      <c r="E22" s="993">
        <f>'III. Datos Entrada-BE'!$D$107</f>
        <v>0</v>
      </c>
      <c r="F22" s="238">
        <f>'III. Datos Entrada-BE'!$C$153</f>
        <v>0</v>
      </c>
      <c r="G22" s="238">
        <f>'III. Datos Entrada-BE'!$C$121</f>
        <v>0</v>
      </c>
      <c r="H22" s="66">
        <f>C22*D22*E22*'III. Datos Entrada-BE'!$G$43*F22*G22*0.717*0.001</f>
        <v>0</v>
      </c>
      <c r="I22" s="994">
        <f t="shared" si="0"/>
        <v>0</v>
      </c>
      <c r="J22" s="2"/>
    </row>
    <row r="23" spans="2:10" x14ac:dyDescent="0.3">
      <c r="B23" s="991">
        <f>'III. Datos Entrada-BE'!B122</f>
        <v>0</v>
      </c>
      <c r="C23" s="992">
        <f>'III. Datos Entrada-BE'!$J$90</f>
        <v>0</v>
      </c>
      <c r="D23" s="238">
        <f>'III. Datos Entrada-BE'!J173</f>
        <v>0</v>
      </c>
      <c r="E23" s="993">
        <f>'III. Datos Entrada-BE'!$D$108</f>
        <v>0</v>
      </c>
      <c r="F23" s="238">
        <f>'III. Datos Entrada-BE'!$C$153</f>
        <v>0</v>
      </c>
      <c r="G23" s="238">
        <f>'III. Datos Entrada-BE'!$C$122</f>
        <v>0</v>
      </c>
      <c r="H23" s="66">
        <f>C23*D23*E23*'III. Datos Entrada-BE'!$G$43*F23*G23*0.717*0.001</f>
        <v>0</v>
      </c>
      <c r="I23" s="994">
        <f t="shared" si="0"/>
        <v>0</v>
      </c>
      <c r="J23" s="2"/>
    </row>
    <row r="24" spans="2:10" x14ac:dyDescent="0.3">
      <c r="B24" s="991">
        <f>'III. Datos Entrada-BE'!B123</f>
        <v>0</v>
      </c>
      <c r="C24" s="992">
        <f>'III. Datos Entrada-BE'!$K$90</f>
        <v>0</v>
      </c>
      <c r="D24" s="238">
        <f>'III. Datos Entrada-BE'!K173</f>
        <v>0</v>
      </c>
      <c r="E24" s="993">
        <f>'III. Datos Entrada-BE'!$D$109</f>
        <v>0</v>
      </c>
      <c r="F24" s="238">
        <f>'III. Datos Entrada-BE'!$C$153</f>
        <v>0</v>
      </c>
      <c r="G24" s="238">
        <f>'III. Datos Entrada-BE'!$C$123</f>
        <v>0</v>
      </c>
      <c r="H24" s="66">
        <f>C24*D24*E24*'III. Datos Entrada-BE'!$G$43*F24*G24*0.717*0.001</f>
        <v>0</v>
      </c>
      <c r="I24" s="994">
        <f t="shared" si="0"/>
        <v>0</v>
      </c>
      <c r="J24" s="2"/>
    </row>
    <row r="25" spans="2:10" ht="13.5" thickBot="1" x14ac:dyDescent="0.35">
      <c r="B25" s="995">
        <f>'III. Datos Entrada-BE'!B124</f>
        <v>0</v>
      </c>
      <c r="C25" s="996">
        <f>'III. Datos Entrada-BE'!$L$90</f>
        <v>0</v>
      </c>
      <c r="D25" s="239">
        <f>'III. Datos Entrada-BE'!L173</f>
        <v>0</v>
      </c>
      <c r="E25" s="997">
        <f>'III. Datos Entrada-BE'!$D$110</f>
        <v>0</v>
      </c>
      <c r="F25" s="239">
        <f>'III. Datos Entrada-BE'!$C$153</f>
        <v>0</v>
      </c>
      <c r="G25" s="239">
        <f>'III. Datos Entrada-BE'!$C$124</f>
        <v>0</v>
      </c>
      <c r="H25" s="67">
        <f>C25*D25*E25*'III. Datos Entrada-BE'!$G$43*F25*G25*0.717*0.001</f>
        <v>0</v>
      </c>
      <c r="I25" s="998">
        <f t="shared" si="0"/>
        <v>0</v>
      </c>
      <c r="J25" s="2"/>
    </row>
    <row r="26" spans="2:10" ht="13.5" thickBot="1" x14ac:dyDescent="0.35">
      <c r="B26" s="420" t="s">
        <v>433</v>
      </c>
      <c r="C26" s="240"/>
      <c r="D26" s="240"/>
      <c r="E26" s="240"/>
      <c r="F26" s="240"/>
      <c r="G26" s="241"/>
      <c r="H26" s="1000">
        <f>SUM(H16:H25)</f>
        <v>0</v>
      </c>
      <c r="I26" s="252">
        <f>SUM(I16:I25)</f>
        <v>0</v>
      </c>
      <c r="J26" s="2"/>
    </row>
    <row r="27" spans="2:10" ht="13.5" thickBot="1" x14ac:dyDescent="0.35">
      <c r="B27" s="26"/>
      <c r="H27" s="8"/>
      <c r="I27" s="8"/>
      <c r="J27" s="2"/>
    </row>
    <row r="28" spans="2:10" s="9" customFormat="1" ht="13.5" thickBot="1" x14ac:dyDescent="0.35">
      <c r="B28" s="419">
        <f>'III. Datos Entrada-BE'!C130</f>
        <v>0</v>
      </c>
      <c r="H28" s="8"/>
      <c r="I28" s="8"/>
    </row>
    <row r="29" spans="2:10" s="22" customFormat="1" ht="16.5" thickBot="1" x14ac:dyDescent="0.45">
      <c r="B29" s="285" t="s">
        <v>134</v>
      </c>
      <c r="C29" s="74" t="s">
        <v>426</v>
      </c>
      <c r="D29" s="74" t="s">
        <v>427</v>
      </c>
      <c r="E29" s="74" t="s">
        <v>428</v>
      </c>
      <c r="F29" s="74" t="s">
        <v>429</v>
      </c>
      <c r="G29" s="74" t="s">
        <v>430</v>
      </c>
      <c r="H29" s="63" t="s">
        <v>431</v>
      </c>
      <c r="I29" s="75" t="s">
        <v>432</v>
      </c>
    </row>
    <row r="30" spans="2:10" x14ac:dyDescent="0.3">
      <c r="B30" s="371">
        <f>'III. Datos Entrada-BE'!B115</f>
        <v>0</v>
      </c>
      <c r="C30" s="236">
        <f>'III. Datos Entrada-BE'!$C$90</f>
        <v>0</v>
      </c>
      <c r="D30" s="236">
        <f>'III. Datos Entrada-BE'!C174</f>
        <v>0</v>
      </c>
      <c r="E30" s="237">
        <f>'V. BE CH4-AS'!$C$17</f>
        <v>0</v>
      </c>
      <c r="F30" s="236">
        <f>'III. Datos Entrada-BE'!$C$154</f>
        <v>0</v>
      </c>
      <c r="G30" s="236">
        <f>'III. Datos Entrada-BE'!$C$115</f>
        <v>0</v>
      </c>
      <c r="H30" s="50">
        <f>C30*D30*E30*'III. Datos Entrada-BE'!$G$43*F30*G30*0.717*0.001</f>
        <v>0</v>
      </c>
      <c r="I30" s="52">
        <f t="shared" ref="I30:I39" si="1">H30*PCG</f>
        <v>0</v>
      </c>
      <c r="J30" s="2"/>
    </row>
    <row r="31" spans="2:10" x14ac:dyDescent="0.3">
      <c r="B31" s="991">
        <f>'III. Datos Entrada-BE'!B116</f>
        <v>0</v>
      </c>
      <c r="C31" s="992">
        <f>'III. Datos Entrada-BE'!$D$90</f>
        <v>0</v>
      </c>
      <c r="D31" s="992">
        <f>'III. Datos Entrada-BE'!D174</f>
        <v>0</v>
      </c>
      <c r="E31" s="993">
        <f>'V. BE CH4-AS'!$C$65</f>
        <v>0</v>
      </c>
      <c r="F31" s="992">
        <f>'III. Datos Entrada-BE'!$C$154</f>
        <v>0</v>
      </c>
      <c r="G31" s="992">
        <f>'III. Datos Entrada-BE'!$C$116</f>
        <v>0</v>
      </c>
      <c r="H31" s="961">
        <f>C31*D31*E31*'III. Datos Entrada-BE'!$G$43*F31*G31*0.717*0.001</f>
        <v>0</v>
      </c>
      <c r="I31" s="994">
        <f t="shared" si="1"/>
        <v>0</v>
      </c>
      <c r="J31" s="2"/>
    </row>
    <row r="32" spans="2:10" x14ac:dyDescent="0.3">
      <c r="B32" s="991">
        <f>'III. Datos Entrada-BE'!B117</f>
        <v>0</v>
      </c>
      <c r="C32" s="992">
        <f>'III. Datos Entrada-BE'!$E$90</f>
        <v>0</v>
      </c>
      <c r="D32" s="992">
        <f>'III. Datos Entrada-BE'!E174</f>
        <v>0</v>
      </c>
      <c r="E32" s="993">
        <f>'III. Datos Entrada-BE'!$D$103</f>
        <v>0</v>
      </c>
      <c r="F32" s="992">
        <f>'III. Datos Entrada-BE'!$C$154</f>
        <v>0</v>
      </c>
      <c r="G32" s="992">
        <f>'III. Datos Entrada-BE'!$C$117</f>
        <v>0</v>
      </c>
      <c r="H32" s="961">
        <f>C32*D32*E32*'III. Datos Entrada-BE'!$G$43*F32*G32*0.717*0.001</f>
        <v>0</v>
      </c>
      <c r="I32" s="994">
        <f t="shared" si="1"/>
        <v>0</v>
      </c>
      <c r="J32" s="2"/>
    </row>
    <row r="33" spans="2:10" x14ac:dyDescent="0.3">
      <c r="B33" s="991">
        <f>'III. Datos Entrada-BE'!B118</f>
        <v>0</v>
      </c>
      <c r="C33" s="992">
        <f>'III. Datos Entrada-BE'!$F$90</f>
        <v>0</v>
      </c>
      <c r="D33" s="992">
        <f>'III. Datos Entrada-BE'!F174</f>
        <v>0</v>
      </c>
      <c r="E33" s="993">
        <f>'III. Datos Entrada-BE'!$D$104</f>
        <v>0</v>
      </c>
      <c r="F33" s="992">
        <f>'III. Datos Entrada-BE'!$C$154</f>
        <v>0</v>
      </c>
      <c r="G33" s="992">
        <f>'III. Datos Entrada-BE'!$C$118</f>
        <v>0</v>
      </c>
      <c r="H33" s="961">
        <f>C33*D33*E33*'III. Datos Entrada-BE'!$G$43*F33*G33*0.717*0.001</f>
        <v>0</v>
      </c>
      <c r="I33" s="994">
        <f t="shared" si="1"/>
        <v>0</v>
      </c>
      <c r="J33" s="2"/>
    </row>
    <row r="34" spans="2:10" x14ac:dyDescent="0.3">
      <c r="B34" s="991">
        <f>'III. Datos Entrada-BE'!B119</f>
        <v>0</v>
      </c>
      <c r="C34" s="992">
        <f>'III. Datos Entrada-BE'!$G$90</f>
        <v>0</v>
      </c>
      <c r="D34" s="992">
        <f>'III. Datos Entrada-BE'!G174</f>
        <v>0</v>
      </c>
      <c r="E34" s="993">
        <f>'III. Datos Entrada-BE'!$D$105</f>
        <v>0</v>
      </c>
      <c r="F34" s="992">
        <f>'III. Datos Entrada-BE'!$C$154</f>
        <v>0</v>
      </c>
      <c r="G34" s="992">
        <f>'III. Datos Entrada-BE'!$C$119</f>
        <v>0</v>
      </c>
      <c r="H34" s="961">
        <f>C34*D34*E34*'III. Datos Entrada-BE'!$G$43*F34*G34*0.717*0.001</f>
        <v>0</v>
      </c>
      <c r="I34" s="994">
        <f t="shared" si="1"/>
        <v>0</v>
      </c>
      <c r="J34" s="2"/>
    </row>
    <row r="35" spans="2:10" x14ac:dyDescent="0.3">
      <c r="B35" s="991">
        <f>'III. Datos Entrada-BE'!B120</f>
        <v>0</v>
      </c>
      <c r="C35" s="992">
        <f>'III. Datos Entrada-BE'!$H$90</f>
        <v>0</v>
      </c>
      <c r="D35" s="992">
        <f>'III. Datos Entrada-BE'!H174</f>
        <v>0</v>
      </c>
      <c r="E35" s="993">
        <f>'III. Datos Entrada-BE'!$D$106</f>
        <v>0</v>
      </c>
      <c r="F35" s="992">
        <f>'III. Datos Entrada-BE'!$C$154</f>
        <v>0</v>
      </c>
      <c r="G35" s="992">
        <f>'III. Datos Entrada-BE'!$C$120</f>
        <v>0</v>
      </c>
      <c r="H35" s="961">
        <f>C35*D35*E35*'III. Datos Entrada-BE'!$G$43*F35*G35*0.717*0.001</f>
        <v>0</v>
      </c>
      <c r="I35" s="994">
        <f t="shared" si="1"/>
        <v>0</v>
      </c>
      <c r="J35" s="2"/>
    </row>
    <row r="36" spans="2:10" x14ac:dyDescent="0.3">
      <c r="B36" s="991">
        <f>'III. Datos Entrada-BE'!B121</f>
        <v>0</v>
      </c>
      <c r="C36" s="992">
        <f>'III. Datos Entrada-BE'!$I$90</f>
        <v>0</v>
      </c>
      <c r="D36" s="992">
        <f>'III. Datos Entrada-BE'!I174</f>
        <v>0</v>
      </c>
      <c r="E36" s="993">
        <f>'III. Datos Entrada-BE'!$D$107</f>
        <v>0</v>
      </c>
      <c r="F36" s="992">
        <f>'III. Datos Entrada-BE'!$C$154</f>
        <v>0</v>
      </c>
      <c r="G36" s="992">
        <f>'III. Datos Entrada-BE'!$C$121</f>
        <v>0</v>
      </c>
      <c r="H36" s="961">
        <f>C36*D36*E36*'III. Datos Entrada-BE'!$G$43*F36*G36*0.717*0.001</f>
        <v>0</v>
      </c>
      <c r="I36" s="994">
        <f t="shared" si="1"/>
        <v>0</v>
      </c>
      <c r="J36" s="2"/>
    </row>
    <row r="37" spans="2:10" x14ac:dyDescent="0.3">
      <c r="B37" s="991">
        <f>'III. Datos Entrada-BE'!B122</f>
        <v>0</v>
      </c>
      <c r="C37" s="992">
        <f>'III. Datos Entrada-BE'!$J$90</f>
        <v>0</v>
      </c>
      <c r="D37" s="992">
        <f>'III. Datos Entrada-BE'!J174</f>
        <v>0</v>
      </c>
      <c r="E37" s="993">
        <f>'III. Datos Entrada-BE'!$D$108</f>
        <v>0</v>
      </c>
      <c r="F37" s="992">
        <f>'III. Datos Entrada-BE'!$C$154</f>
        <v>0</v>
      </c>
      <c r="G37" s="992">
        <f>'III. Datos Entrada-BE'!$C$122</f>
        <v>0</v>
      </c>
      <c r="H37" s="961">
        <f>C37*D37*E37*'III. Datos Entrada-BE'!$G$43*F37*G37*0.717*0.001</f>
        <v>0</v>
      </c>
      <c r="I37" s="994">
        <f t="shared" si="1"/>
        <v>0</v>
      </c>
      <c r="J37" s="2"/>
    </row>
    <row r="38" spans="2:10" x14ac:dyDescent="0.3">
      <c r="B38" s="991">
        <f>'III. Datos Entrada-BE'!B123</f>
        <v>0</v>
      </c>
      <c r="C38" s="992">
        <f>'III. Datos Entrada-BE'!$K$90</f>
        <v>0</v>
      </c>
      <c r="D38" s="992">
        <f>'III. Datos Entrada-BE'!K174</f>
        <v>0</v>
      </c>
      <c r="E38" s="993">
        <f>'III. Datos Entrada-BE'!$D$109</f>
        <v>0</v>
      </c>
      <c r="F38" s="992">
        <f>'III. Datos Entrada-BE'!$C$154</f>
        <v>0</v>
      </c>
      <c r="G38" s="992">
        <f>'III. Datos Entrada-BE'!$C$123</f>
        <v>0</v>
      </c>
      <c r="H38" s="961">
        <f>C38*D38*E38*'III. Datos Entrada-BE'!$G$43*F38*G38*0.717*0.001</f>
        <v>0</v>
      </c>
      <c r="I38" s="994">
        <f t="shared" si="1"/>
        <v>0</v>
      </c>
      <c r="J38" s="2"/>
    </row>
    <row r="39" spans="2:10" ht="13.5" thickBot="1" x14ac:dyDescent="0.35">
      <c r="B39" s="995">
        <f>'III. Datos Entrada-BE'!B124</f>
        <v>0</v>
      </c>
      <c r="C39" s="996">
        <f>'III. Datos Entrada-BE'!$L$90</f>
        <v>0</v>
      </c>
      <c r="D39" s="996">
        <f>'III. Datos Entrada-BE'!L174</f>
        <v>0</v>
      </c>
      <c r="E39" s="997">
        <f>'III. Datos Entrada-BE'!$D$110</f>
        <v>0</v>
      </c>
      <c r="F39" s="996">
        <f>'III. Datos Entrada-BE'!$C$154</f>
        <v>0</v>
      </c>
      <c r="G39" s="996">
        <f>'III. Datos Entrada-BE'!$C$124</f>
        <v>0</v>
      </c>
      <c r="H39" s="967">
        <f>C39*D39*E39*'III. Datos Entrada-BE'!$G$43*F39*G39*0.717*0.001</f>
        <v>0</v>
      </c>
      <c r="I39" s="998">
        <f t="shared" si="1"/>
        <v>0</v>
      </c>
      <c r="J39" s="2"/>
    </row>
    <row r="40" spans="2:10" ht="13.5" thickBot="1" x14ac:dyDescent="0.35">
      <c r="B40" s="420" t="s">
        <v>433</v>
      </c>
      <c r="C40" s="240"/>
      <c r="D40" s="240"/>
      <c r="E40" s="240"/>
      <c r="F40" s="240"/>
      <c r="G40" s="241"/>
      <c r="H40" s="1000">
        <f>SUM(H30:H39)</f>
        <v>0</v>
      </c>
      <c r="I40" s="252">
        <f>SUM(I30:I39)</f>
        <v>0</v>
      </c>
      <c r="J40" s="2"/>
    </row>
    <row r="41" spans="2:10" ht="13.5" thickBot="1" x14ac:dyDescent="0.35">
      <c r="B41" s="26"/>
      <c r="H41" s="8"/>
      <c r="I41" s="8"/>
      <c r="J41" s="2"/>
    </row>
    <row r="42" spans="2:10" ht="13.5" thickBot="1" x14ac:dyDescent="0.35">
      <c r="B42" s="419">
        <f>'III. Datos Entrada-BE'!C131</f>
        <v>0</v>
      </c>
      <c r="H42" s="3"/>
      <c r="J42" s="2"/>
    </row>
    <row r="43" spans="2:10" s="22" customFormat="1" ht="16.5" thickBot="1" x14ac:dyDescent="0.45">
      <c r="B43" s="285" t="s">
        <v>134</v>
      </c>
      <c r="C43" s="74" t="s">
        <v>426</v>
      </c>
      <c r="D43" s="74" t="s">
        <v>427</v>
      </c>
      <c r="E43" s="74" t="s">
        <v>434</v>
      </c>
      <c r="F43" s="74" t="s">
        <v>429</v>
      </c>
      <c r="G43" s="74" t="s">
        <v>430</v>
      </c>
      <c r="H43" s="63" t="s">
        <v>431</v>
      </c>
      <c r="I43" s="75" t="s">
        <v>432</v>
      </c>
    </row>
    <row r="44" spans="2:10" ht="13.5" thickBot="1" x14ac:dyDescent="0.35">
      <c r="B44" s="987">
        <f>'III. Datos Entrada-BE'!B115</f>
        <v>0</v>
      </c>
      <c r="C44" s="988">
        <f>'III. Datos Entrada-BE'!$C$90</f>
        <v>0</v>
      </c>
      <c r="D44" s="988">
        <f>'III. Datos Entrada-BE'!C175</f>
        <v>0</v>
      </c>
      <c r="E44" s="989">
        <f>'V. BE CH4-AS'!$C$17</f>
        <v>0</v>
      </c>
      <c r="F44" s="988">
        <f>'III. Datos Entrada-BE'!$C$155</f>
        <v>0</v>
      </c>
      <c r="G44" s="988">
        <f>'III. Datos Entrada-BE'!$C$115</f>
        <v>0</v>
      </c>
      <c r="H44" s="990">
        <f>C44*D44*E44*'III. Datos Entrada-BE'!$G$43*F44*G44*0.717*0.001</f>
        <v>0</v>
      </c>
      <c r="I44" s="889">
        <f t="shared" ref="I44:I53" si="2">H44*PCG</f>
        <v>0</v>
      </c>
      <c r="J44" s="2"/>
    </row>
    <row r="45" spans="2:10" x14ac:dyDescent="0.3">
      <c r="B45" s="371">
        <f>'III. Datos Entrada-BE'!B116</f>
        <v>0</v>
      </c>
      <c r="C45" s="236">
        <f>'III. Datos Entrada-BE'!$D$90</f>
        <v>0</v>
      </c>
      <c r="D45" s="236">
        <f>'III. Datos Entrada-BE'!D175</f>
        <v>0</v>
      </c>
      <c r="E45" s="237">
        <f>'V. BE CH4-AS'!$C$65</f>
        <v>0</v>
      </c>
      <c r="F45" s="236">
        <f>'III. Datos Entrada-BE'!$C$155</f>
        <v>0</v>
      </c>
      <c r="G45" s="236">
        <f>'III. Datos Entrada-BE'!$C$116</f>
        <v>0</v>
      </c>
      <c r="H45" s="50">
        <f>C45*D45*E45*'III. Datos Entrada-BE'!$G$43*F45*G45*0.717*0.001</f>
        <v>0</v>
      </c>
      <c r="I45" s="52">
        <f t="shared" si="2"/>
        <v>0</v>
      </c>
      <c r="J45" s="2"/>
    </row>
    <row r="46" spans="2:10" x14ac:dyDescent="0.3">
      <c r="B46" s="991">
        <f>'III. Datos Entrada-BE'!B117</f>
        <v>0</v>
      </c>
      <c r="C46" s="992">
        <f>'III. Datos Entrada-BE'!$E$90</f>
        <v>0</v>
      </c>
      <c r="D46" s="992">
        <f>'III. Datos Entrada-BE'!E175</f>
        <v>0</v>
      </c>
      <c r="E46" s="993">
        <f>'III. Datos Entrada-BE'!$D$103</f>
        <v>0</v>
      </c>
      <c r="F46" s="992">
        <f>'III. Datos Entrada-BE'!$C$155</f>
        <v>0</v>
      </c>
      <c r="G46" s="992">
        <f>'III. Datos Entrada-BE'!$C$117</f>
        <v>0</v>
      </c>
      <c r="H46" s="961">
        <f>C46*D46*E46*'III. Datos Entrada-BE'!$G$43*F46*G46*0.717*0.001</f>
        <v>0</v>
      </c>
      <c r="I46" s="994">
        <f t="shared" si="2"/>
        <v>0</v>
      </c>
      <c r="J46" s="2"/>
    </row>
    <row r="47" spans="2:10" x14ac:dyDescent="0.3">
      <c r="B47" s="991">
        <f>'III. Datos Entrada-BE'!B118</f>
        <v>0</v>
      </c>
      <c r="C47" s="992">
        <f>'III. Datos Entrada-BE'!$F$90</f>
        <v>0</v>
      </c>
      <c r="D47" s="992">
        <f>'III. Datos Entrada-BE'!F175</f>
        <v>0</v>
      </c>
      <c r="E47" s="993">
        <f>'III. Datos Entrada-BE'!$D$104</f>
        <v>0</v>
      </c>
      <c r="F47" s="992">
        <f>'III. Datos Entrada-BE'!$C$155</f>
        <v>0</v>
      </c>
      <c r="G47" s="992">
        <f>'III. Datos Entrada-BE'!$C$118</f>
        <v>0</v>
      </c>
      <c r="H47" s="961">
        <f>C47*D47*E47*'III. Datos Entrada-BE'!$G$43*F47*G47*0.717*0.001</f>
        <v>0</v>
      </c>
      <c r="I47" s="994">
        <f t="shared" si="2"/>
        <v>0</v>
      </c>
      <c r="J47" s="2"/>
    </row>
    <row r="48" spans="2:10" x14ac:dyDescent="0.3">
      <c r="B48" s="991">
        <f>'III. Datos Entrada-BE'!B119</f>
        <v>0</v>
      </c>
      <c r="C48" s="992">
        <f>'III. Datos Entrada-BE'!$G$90</f>
        <v>0</v>
      </c>
      <c r="D48" s="992">
        <f>'III. Datos Entrada-BE'!G175</f>
        <v>0</v>
      </c>
      <c r="E48" s="993">
        <f>'III. Datos Entrada-BE'!$D$105</f>
        <v>0</v>
      </c>
      <c r="F48" s="992">
        <f>'III. Datos Entrada-BE'!$C$155</f>
        <v>0</v>
      </c>
      <c r="G48" s="992">
        <f>'III. Datos Entrada-BE'!$C$119</f>
        <v>0</v>
      </c>
      <c r="H48" s="961">
        <f>C48*D48*E48*'III. Datos Entrada-BE'!$G$43*F48*G48*0.717*0.001</f>
        <v>0</v>
      </c>
      <c r="I48" s="994">
        <f t="shared" si="2"/>
        <v>0</v>
      </c>
      <c r="J48" s="2"/>
    </row>
    <row r="49" spans="2:10" x14ac:dyDescent="0.3">
      <c r="B49" s="991">
        <f>'III. Datos Entrada-BE'!B120</f>
        <v>0</v>
      </c>
      <c r="C49" s="992">
        <f>'III. Datos Entrada-BE'!$H$90</f>
        <v>0</v>
      </c>
      <c r="D49" s="992">
        <f>'III. Datos Entrada-BE'!H175</f>
        <v>0</v>
      </c>
      <c r="E49" s="993">
        <f>'III. Datos Entrada-BE'!$D$106</f>
        <v>0</v>
      </c>
      <c r="F49" s="992">
        <f>'III. Datos Entrada-BE'!$C$155</f>
        <v>0</v>
      </c>
      <c r="G49" s="992">
        <f>'III. Datos Entrada-BE'!$C$120</f>
        <v>0</v>
      </c>
      <c r="H49" s="961">
        <f>C49*D49*E49*'III. Datos Entrada-BE'!$G$43*F49*G49*0.717*0.001</f>
        <v>0</v>
      </c>
      <c r="I49" s="994">
        <f t="shared" si="2"/>
        <v>0</v>
      </c>
      <c r="J49" s="2"/>
    </row>
    <row r="50" spans="2:10" x14ac:dyDescent="0.3">
      <c r="B50" s="991">
        <f>'III. Datos Entrada-BE'!B121</f>
        <v>0</v>
      </c>
      <c r="C50" s="992">
        <f>'III. Datos Entrada-BE'!$I$90</f>
        <v>0</v>
      </c>
      <c r="D50" s="992">
        <f>'III. Datos Entrada-BE'!I175</f>
        <v>0</v>
      </c>
      <c r="E50" s="993">
        <f>'III. Datos Entrada-BE'!$D$107</f>
        <v>0</v>
      </c>
      <c r="F50" s="992">
        <f>'III. Datos Entrada-BE'!$C$155</f>
        <v>0</v>
      </c>
      <c r="G50" s="992">
        <f>'III. Datos Entrada-BE'!$C$121</f>
        <v>0</v>
      </c>
      <c r="H50" s="961">
        <f>C50*D50*E50*'III. Datos Entrada-BE'!$G$43*F50*G50*0.717*0.001</f>
        <v>0</v>
      </c>
      <c r="I50" s="994">
        <f t="shared" si="2"/>
        <v>0</v>
      </c>
      <c r="J50" s="2"/>
    </row>
    <row r="51" spans="2:10" x14ac:dyDescent="0.3">
      <c r="B51" s="991">
        <f>'III. Datos Entrada-BE'!B122</f>
        <v>0</v>
      </c>
      <c r="C51" s="992">
        <f>'III. Datos Entrada-BE'!$J$90</f>
        <v>0</v>
      </c>
      <c r="D51" s="992">
        <f>'III. Datos Entrada-BE'!J175</f>
        <v>0</v>
      </c>
      <c r="E51" s="993">
        <f>'III. Datos Entrada-BE'!$D$108</f>
        <v>0</v>
      </c>
      <c r="F51" s="992">
        <f>'III. Datos Entrada-BE'!$C$155</f>
        <v>0</v>
      </c>
      <c r="G51" s="992">
        <f>'III. Datos Entrada-BE'!$C$122</f>
        <v>0</v>
      </c>
      <c r="H51" s="961">
        <f>C51*D51*E51*'III. Datos Entrada-BE'!$G$43*F51*G51*0.717*0.001</f>
        <v>0</v>
      </c>
      <c r="I51" s="994">
        <f t="shared" si="2"/>
        <v>0</v>
      </c>
      <c r="J51" s="2"/>
    </row>
    <row r="52" spans="2:10" x14ac:dyDescent="0.3">
      <c r="B52" s="991">
        <f>'III. Datos Entrada-BE'!B123</f>
        <v>0</v>
      </c>
      <c r="C52" s="992">
        <f>'III. Datos Entrada-BE'!$K$90</f>
        <v>0</v>
      </c>
      <c r="D52" s="992">
        <f>'III. Datos Entrada-BE'!K175</f>
        <v>0</v>
      </c>
      <c r="E52" s="993">
        <f>'III. Datos Entrada-BE'!$D$109</f>
        <v>0</v>
      </c>
      <c r="F52" s="992">
        <f>'III. Datos Entrada-BE'!$C$155</f>
        <v>0</v>
      </c>
      <c r="G52" s="992">
        <f>'III. Datos Entrada-BE'!$C$123</f>
        <v>0</v>
      </c>
      <c r="H52" s="961">
        <f>C52*D52*E52*'III. Datos Entrada-BE'!$G$43*F52*G52*0.717*0.001</f>
        <v>0</v>
      </c>
      <c r="I52" s="994">
        <f t="shared" si="2"/>
        <v>0</v>
      </c>
      <c r="J52" s="2"/>
    </row>
    <row r="53" spans="2:10" ht="13.5" thickBot="1" x14ac:dyDescent="0.35">
      <c r="B53" s="995">
        <f>'III. Datos Entrada-BE'!B124</f>
        <v>0</v>
      </c>
      <c r="C53" s="996">
        <f>'III. Datos Entrada-BE'!$L$90</f>
        <v>0</v>
      </c>
      <c r="D53" s="996">
        <f>'III. Datos Entrada-BE'!L175</f>
        <v>0</v>
      </c>
      <c r="E53" s="997">
        <f>'III. Datos Entrada-BE'!$D$110</f>
        <v>0</v>
      </c>
      <c r="F53" s="996">
        <f>'III. Datos Entrada-BE'!$C$155</f>
        <v>0</v>
      </c>
      <c r="G53" s="996">
        <f>'III. Datos Entrada-BE'!$C$124</f>
        <v>0</v>
      </c>
      <c r="H53" s="967">
        <f>C53*D53*E53*'III. Datos Entrada-BE'!$G$43*F53*G53*0.717*0.001</f>
        <v>0</v>
      </c>
      <c r="I53" s="998">
        <f t="shared" si="2"/>
        <v>0</v>
      </c>
      <c r="J53" s="2"/>
    </row>
    <row r="54" spans="2:10" ht="13.5" thickBot="1" x14ac:dyDescent="0.35">
      <c r="B54" s="420" t="s">
        <v>433</v>
      </c>
      <c r="C54" s="240"/>
      <c r="D54" s="240"/>
      <c r="E54" s="240"/>
      <c r="F54" s="240"/>
      <c r="G54" s="241"/>
      <c r="H54" s="1000">
        <f>SUM(H44:H53)</f>
        <v>0</v>
      </c>
      <c r="I54" s="252">
        <f>SUM(I44:I53)</f>
        <v>0</v>
      </c>
      <c r="J54" s="2"/>
    </row>
    <row r="55" spans="2:10" ht="13.5" thickBot="1" x14ac:dyDescent="0.35">
      <c r="B55" s="26"/>
      <c r="I55" s="8"/>
      <c r="J55" s="2"/>
    </row>
    <row r="56" spans="2:10" ht="13.5" thickBot="1" x14ac:dyDescent="0.35">
      <c r="B56" s="419">
        <f>'III. Datos Entrada-BE'!C132</f>
        <v>0</v>
      </c>
      <c r="J56" s="2"/>
    </row>
    <row r="57" spans="2:10" s="22" customFormat="1" ht="16.5" thickBot="1" x14ac:dyDescent="0.45">
      <c r="B57" s="285" t="s">
        <v>134</v>
      </c>
      <c r="C57" s="74" t="s">
        <v>426</v>
      </c>
      <c r="D57" s="74" t="s">
        <v>427</v>
      </c>
      <c r="E57" s="74" t="s">
        <v>428</v>
      </c>
      <c r="F57" s="74" t="s">
        <v>429</v>
      </c>
      <c r="G57" s="74" t="s">
        <v>430</v>
      </c>
      <c r="H57" s="63" t="s">
        <v>431</v>
      </c>
      <c r="I57" s="75" t="s">
        <v>432</v>
      </c>
    </row>
    <row r="58" spans="2:10" x14ac:dyDescent="0.3">
      <c r="B58" s="371">
        <f>'III. Datos Entrada-BE'!B115</f>
        <v>0</v>
      </c>
      <c r="C58" s="236">
        <f>'III. Datos Entrada-BE'!$C$90</f>
        <v>0</v>
      </c>
      <c r="D58" s="236">
        <f>'III. Datos Entrada-BE'!C176</f>
        <v>0</v>
      </c>
      <c r="E58" s="237">
        <f>'V. BE CH4-AS'!$C$17</f>
        <v>0</v>
      </c>
      <c r="F58" s="236">
        <f>'III. Datos Entrada-BE'!$C$156</f>
        <v>0</v>
      </c>
      <c r="G58" s="236">
        <f>'III. Datos Entrada-BE'!$C$115</f>
        <v>0</v>
      </c>
      <c r="H58" s="50">
        <f>C58*D58*E58*'III. Datos Entrada-BE'!$G$43*F58*G58*0.717*0.001</f>
        <v>0</v>
      </c>
      <c r="I58" s="52">
        <f t="shared" ref="I58:I67" si="3">H58*PCG</f>
        <v>0</v>
      </c>
      <c r="J58" s="2"/>
    </row>
    <row r="59" spans="2:10" x14ac:dyDescent="0.3">
      <c r="B59" s="991">
        <f>'III. Datos Entrada-BE'!B116</f>
        <v>0</v>
      </c>
      <c r="C59" s="992">
        <f>'III. Datos Entrada-BE'!$D$90</f>
        <v>0</v>
      </c>
      <c r="D59" s="992">
        <f>'III. Datos Entrada-BE'!D176</f>
        <v>0</v>
      </c>
      <c r="E59" s="993">
        <f>'V. BE CH4-AS'!$C$65</f>
        <v>0</v>
      </c>
      <c r="F59" s="992">
        <f>'III. Datos Entrada-BE'!$C$156</f>
        <v>0</v>
      </c>
      <c r="G59" s="992">
        <f>'III. Datos Entrada-BE'!$C$116</f>
        <v>0</v>
      </c>
      <c r="H59" s="961">
        <f>C59*D59*E59*'III. Datos Entrada-BE'!$G$43*F59*G59*0.717*0.001</f>
        <v>0</v>
      </c>
      <c r="I59" s="994">
        <f t="shared" si="3"/>
        <v>0</v>
      </c>
      <c r="J59" s="2"/>
    </row>
    <row r="60" spans="2:10" x14ac:dyDescent="0.3">
      <c r="B60" s="991">
        <f>'III. Datos Entrada-BE'!B117</f>
        <v>0</v>
      </c>
      <c r="C60" s="992">
        <f>'III. Datos Entrada-BE'!$E$90</f>
        <v>0</v>
      </c>
      <c r="D60" s="992">
        <f>'III. Datos Entrada-BE'!E176</f>
        <v>0</v>
      </c>
      <c r="E60" s="993">
        <f>'III. Datos Entrada-BE'!$D$103</f>
        <v>0</v>
      </c>
      <c r="F60" s="992">
        <f>'III. Datos Entrada-BE'!$C$156</f>
        <v>0</v>
      </c>
      <c r="G60" s="992">
        <f>'III. Datos Entrada-BE'!$C$117</f>
        <v>0</v>
      </c>
      <c r="H60" s="961">
        <f>C60*D60*E60*'III. Datos Entrada-BE'!$G$43*F60*G60*0.717*0.001</f>
        <v>0</v>
      </c>
      <c r="I60" s="994">
        <f t="shared" si="3"/>
        <v>0</v>
      </c>
      <c r="J60" s="2"/>
    </row>
    <row r="61" spans="2:10" x14ac:dyDescent="0.3">
      <c r="B61" s="991">
        <f>'III. Datos Entrada-BE'!B118</f>
        <v>0</v>
      </c>
      <c r="C61" s="992">
        <f>'III. Datos Entrada-BE'!$F$90</f>
        <v>0</v>
      </c>
      <c r="D61" s="992">
        <f>'III. Datos Entrada-BE'!F176</f>
        <v>0</v>
      </c>
      <c r="E61" s="993">
        <f>'III. Datos Entrada-BE'!$D$104</f>
        <v>0</v>
      </c>
      <c r="F61" s="992">
        <f>'III. Datos Entrada-BE'!$C$156</f>
        <v>0</v>
      </c>
      <c r="G61" s="992">
        <f>'III. Datos Entrada-BE'!$C$118</f>
        <v>0</v>
      </c>
      <c r="H61" s="961">
        <f>C61*D61*E61*'III. Datos Entrada-BE'!$G$43*F61*G61*0.717*0.001</f>
        <v>0</v>
      </c>
      <c r="I61" s="994">
        <f t="shared" si="3"/>
        <v>0</v>
      </c>
      <c r="J61" s="2"/>
    </row>
    <row r="62" spans="2:10" x14ac:dyDescent="0.3">
      <c r="B62" s="991">
        <f>'III. Datos Entrada-BE'!B119</f>
        <v>0</v>
      </c>
      <c r="C62" s="992">
        <f>'III. Datos Entrada-BE'!$G$90</f>
        <v>0</v>
      </c>
      <c r="D62" s="992">
        <f>'III. Datos Entrada-BE'!G176</f>
        <v>0</v>
      </c>
      <c r="E62" s="993">
        <f>'III. Datos Entrada-BE'!$D$105</f>
        <v>0</v>
      </c>
      <c r="F62" s="992">
        <f>'III. Datos Entrada-BE'!$C$156</f>
        <v>0</v>
      </c>
      <c r="G62" s="992">
        <f>'III. Datos Entrada-BE'!$C$119</f>
        <v>0</v>
      </c>
      <c r="H62" s="961">
        <f>C62*D62*E62*'III. Datos Entrada-BE'!$G$43*F62*G62*0.717*0.001</f>
        <v>0</v>
      </c>
      <c r="I62" s="994">
        <f t="shared" si="3"/>
        <v>0</v>
      </c>
      <c r="J62" s="2"/>
    </row>
    <row r="63" spans="2:10" x14ac:dyDescent="0.3">
      <c r="B63" s="991">
        <f>'III. Datos Entrada-BE'!B120</f>
        <v>0</v>
      </c>
      <c r="C63" s="992">
        <f>'III. Datos Entrada-BE'!$H$90</f>
        <v>0</v>
      </c>
      <c r="D63" s="992">
        <f>'III. Datos Entrada-BE'!H176</f>
        <v>0</v>
      </c>
      <c r="E63" s="993">
        <f>'III. Datos Entrada-BE'!$D$106</f>
        <v>0</v>
      </c>
      <c r="F63" s="992">
        <f>'III. Datos Entrada-BE'!$C$156</f>
        <v>0</v>
      </c>
      <c r="G63" s="992">
        <f>'III. Datos Entrada-BE'!$C$120</f>
        <v>0</v>
      </c>
      <c r="H63" s="961">
        <f>C63*D63*E63*'III. Datos Entrada-BE'!$G$43*F63*G63*0.717*0.001</f>
        <v>0</v>
      </c>
      <c r="I63" s="994">
        <f t="shared" si="3"/>
        <v>0</v>
      </c>
      <c r="J63" s="2"/>
    </row>
    <row r="64" spans="2:10" x14ac:dyDescent="0.3">
      <c r="B64" s="991">
        <f>'III. Datos Entrada-BE'!B121</f>
        <v>0</v>
      </c>
      <c r="C64" s="992">
        <f>'III. Datos Entrada-BE'!$I$90</f>
        <v>0</v>
      </c>
      <c r="D64" s="992">
        <f>'III. Datos Entrada-BE'!I176</f>
        <v>0</v>
      </c>
      <c r="E64" s="993">
        <f>'III. Datos Entrada-BE'!$D$107</f>
        <v>0</v>
      </c>
      <c r="F64" s="992">
        <f>'III. Datos Entrada-BE'!$C$156</f>
        <v>0</v>
      </c>
      <c r="G64" s="992">
        <f>'III. Datos Entrada-BE'!$C$121</f>
        <v>0</v>
      </c>
      <c r="H64" s="961">
        <f>C64*D64*E64*'III. Datos Entrada-BE'!$G$43*F64*G64*0.717*0.001</f>
        <v>0</v>
      </c>
      <c r="I64" s="994">
        <f t="shared" si="3"/>
        <v>0</v>
      </c>
      <c r="J64" s="2"/>
    </row>
    <row r="65" spans="2:10" x14ac:dyDescent="0.3">
      <c r="B65" s="991">
        <f>'III. Datos Entrada-BE'!B122</f>
        <v>0</v>
      </c>
      <c r="C65" s="992">
        <f>'III. Datos Entrada-BE'!$J$90</f>
        <v>0</v>
      </c>
      <c r="D65" s="992">
        <f>'III. Datos Entrada-BE'!J176</f>
        <v>0</v>
      </c>
      <c r="E65" s="993">
        <f>'III. Datos Entrada-BE'!$D$108</f>
        <v>0</v>
      </c>
      <c r="F65" s="992">
        <f>'III. Datos Entrada-BE'!$C$156</f>
        <v>0</v>
      </c>
      <c r="G65" s="992">
        <f>'III. Datos Entrada-BE'!$C$122</f>
        <v>0</v>
      </c>
      <c r="H65" s="961">
        <f>C65*D65*E65*'III. Datos Entrada-BE'!$G$43*F65*G65*0.717*0.001</f>
        <v>0</v>
      </c>
      <c r="I65" s="994">
        <f t="shared" si="3"/>
        <v>0</v>
      </c>
      <c r="J65" s="2"/>
    </row>
    <row r="66" spans="2:10" x14ac:dyDescent="0.3">
      <c r="B66" s="991">
        <f>'III. Datos Entrada-BE'!B123</f>
        <v>0</v>
      </c>
      <c r="C66" s="992">
        <f>'III. Datos Entrada-BE'!$K$90</f>
        <v>0</v>
      </c>
      <c r="D66" s="992">
        <f>'III. Datos Entrada-BE'!K176</f>
        <v>0</v>
      </c>
      <c r="E66" s="993">
        <f>'III. Datos Entrada-BE'!$D$109</f>
        <v>0</v>
      </c>
      <c r="F66" s="992">
        <f>'III. Datos Entrada-BE'!$C$156</f>
        <v>0</v>
      </c>
      <c r="G66" s="992">
        <f>'III. Datos Entrada-BE'!$C$123</f>
        <v>0</v>
      </c>
      <c r="H66" s="961">
        <f>C66*D66*E66*'III. Datos Entrada-BE'!$G$43*F66*G66*0.717*0.001</f>
        <v>0</v>
      </c>
      <c r="I66" s="994">
        <f t="shared" si="3"/>
        <v>0</v>
      </c>
      <c r="J66" s="2"/>
    </row>
    <row r="67" spans="2:10" ht="13.5" thickBot="1" x14ac:dyDescent="0.35">
      <c r="B67" s="995">
        <f>'III. Datos Entrada-BE'!B124</f>
        <v>0</v>
      </c>
      <c r="C67" s="996">
        <f>'III. Datos Entrada-BE'!$L$90</f>
        <v>0</v>
      </c>
      <c r="D67" s="996">
        <f>'III. Datos Entrada-BE'!L176</f>
        <v>0</v>
      </c>
      <c r="E67" s="997">
        <f>'III. Datos Entrada-BE'!$D$110</f>
        <v>0</v>
      </c>
      <c r="F67" s="996">
        <f>'III. Datos Entrada-BE'!$C$156</f>
        <v>0</v>
      </c>
      <c r="G67" s="996">
        <f>'III. Datos Entrada-BE'!$C$124</f>
        <v>0</v>
      </c>
      <c r="H67" s="967">
        <f>C67*D67*E67*'III. Datos Entrada-BE'!$G$43*F67*G67*0.717*0.001</f>
        <v>0</v>
      </c>
      <c r="I67" s="998">
        <f t="shared" si="3"/>
        <v>0</v>
      </c>
      <c r="J67" s="2"/>
    </row>
    <row r="68" spans="2:10" ht="13.5" thickBot="1" x14ac:dyDescent="0.35">
      <c r="B68" s="420" t="s">
        <v>433</v>
      </c>
      <c r="C68" s="240"/>
      <c r="D68" s="240"/>
      <c r="E68" s="240"/>
      <c r="F68" s="240"/>
      <c r="G68" s="241"/>
      <c r="H68" s="68">
        <f>SUM(H58:H67)</f>
        <v>0</v>
      </c>
      <c r="I68" s="976">
        <f>SUM(I58:I67)</f>
        <v>0</v>
      </c>
      <c r="J68" s="2"/>
    </row>
    <row r="69" spans="2:10" ht="13.5" thickBot="1" x14ac:dyDescent="0.35">
      <c r="B69" s="26"/>
      <c r="H69" s="8"/>
      <c r="I69" s="8"/>
      <c r="J69" s="2"/>
    </row>
    <row r="70" spans="2:10" ht="13.5" thickBot="1" x14ac:dyDescent="0.35">
      <c r="B70" s="419">
        <f>'III. Datos Entrada-BE'!C133</f>
        <v>0</v>
      </c>
      <c r="H70" s="3"/>
      <c r="J70" s="2"/>
    </row>
    <row r="71" spans="2:10" s="22" customFormat="1" ht="16.5" thickBot="1" x14ac:dyDescent="0.45">
      <c r="B71" s="285" t="s">
        <v>134</v>
      </c>
      <c r="C71" s="74" t="s">
        <v>426</v>
      </c>
      <c r="D71" s="74" t="s">
        <v>427</v>
      </c>
      <c r="E71" s="74" t="s">
        <v>428</v>
      </c>
      <c r="F71" s="74" t="s">
        <v>429</v>
      </c>
      <c r="G71" s="74" t="s">
        <v>430</v>
      </c>
      <c r="H71" s="63" t="s">
        <v>431</v>
      </c>
      <c r="I71" s="75" t="s">
        <v>432</v>
      </c>
    </row>
    <row r="72" spans="2:10" x14ac:dyDescent="0.3">
      <c r="B72" s="371">
        <f>'III. Datos Entrada-BE'!B115</f>
        <v>0</v>
      </c>
      <c r="C72" s="236">
        <f>'III. Datos Entrada-BE'!$C$90</f>
        <v>0</v>
      </c>
      <c r="D72" s="236">
        <f>'III. Datos Entrada-BE'!C177</f>
        <v>0</v>
      </c>
      <c r="E72" s="237">
        <f>'V. BE CH4-AS'!$C$17</f>
        <v>0</v>
      </c>
      <c r="F72" s="236">
        <f>'III. Datos Entrada-BE'!$C$157</f>
        <v>0</v>
      </c>
      <c r="G72" s="236">
        <f>'III. Datos Entrada-BE'!$C$115</f>
        <v>0</v>
      </c>
      <c r="H72" s="50">
        <f>C72*D72*E72*'III. Datos Entrada-BE'!$G$43*F72*G72*0.717*0.001</f>
        <v>0</v>
      </c>
      <c r="I72" s="52">
        <f t="shared" ref="I72:I81" si="4">H72*PCG</f>
        <v>0</v>
      </c>
      <c r="J72" s="2"/>
    </row>
    <row r="73" spans="2:10" x14ac:dyDescent="0.3">
      <c r="B73" s="991">
        <f>'III. Datos Entrada-BE'!B116</f>
        <v>0</v>
      </c>
      <c r="C73" s="992">
        <f>'III. Datos Entrada-BE'!$D$90</f>
        <v>0</v>
      </c>
      <c r="D73" s="992">
        <f>'III. Datos Entrada-BE'!D177</f>
        <v>0</v>
      </c>
      <c r="E73" s="993">
        <f>'V. BE CH4-AS'!$C$65</f>
        <v>0</v>
      </c>
      <c r="F73" s="992">
        <f>'III. Datos Entrada-BE'!$C$157</f>
        <v>0</v>
      </c>
      <c r="G73" s="992">
        <f>'III. Datos Entrada-BE'!$C$116</f>
        <v>0</v>
      </c>
      <c r="H73" s="961">
        <f>C73*D73*E73*'III. Datos Entrada-BE'!$G$43*F73*G73*0.717*0.001</f>
        <v>0</v>
      </c>
      <c r="I73" s="994">
        <f t="shared" si="4"/>
        <v>0</v>
      </c>
      <c r="J73" s="2"/>
    </row>
    <row r="74" spans="2:10" x14ac:dyDescent="0.3">
      <c r="B74" s="991">
        <f>'III. Datos Entrada-BE'!B117</f>
        <v>0</v>
      </c>
      <c r="C74" s="992">
        <f>'III. Datos Entrada-BE'!$E$90</f>
        <v>0</v>
      </c>
      <c r="D74" s="992">
        <f>'III. Datos Entrada-BE'!E177</f>
        <v>0</v>
      </c>
      <c r="E74" s="993">
        <f>'III. Datos Entrada-BE'!$D$103</f>
        <v>0</v>
      </c>
      <c r="F74" s="992">
        <f>'III. Datos Entrada-BE'!$C$157</f>
        <v>0</v>
      </c>
      <c r="G74" s="992">
        <f>'III. Datos Entrada-BE'!$C$117</f>
        <v>0</v>
      </c>
      <c r="H74" s="961">
        <f>C74*D74*E74*'III. Datos Entrada-BE'!$G$43*F74*G74*0.717*0.001</f>
        <v>0</v>
      </c>
      <c r="I74" s="994">
        <f t="shared" si="4"/>
        <v>0</v>
      </c>
      <c r="J74" s="2"/>
    </row>
    <row r="75" spans="2:10" x14ac:dyDescent="0.3">
      <c r="B75" s="991">
        <f>'III. Datos Entrada-BE'!B118</f>
        <v>0</v>
      </c>
      <c r="C75" s="992">
        <f>'III. Datos Entrada-BE'!$F$90</f>
        <v>0</v>
      </c>
      <c r="D75" s="992">
        <f>'III. Datos Entrada-BE'!F177</f>
        <v>0</v>
      </c>
      <c r="E75" s="993">
        <f>'III. Datos Entrada-BE'!$D$104</f>
        <v>0</v>
      </c>
      <c r="F75" s="992">
        <f>'III. Datos Entrada-BE'!$C$157</f>
        <v>0</v>
      </c>
      <c r="G75" s="992">
        <f>'III. Datos Entrada-BE'!$C$118</f>
        <v>0</v>
      </c>
      <c r="H75" s="961">
        <f>C75*D75*E75*'III. Datos Entrada-BE'!$G$43*F75*G75*0.717*0.001</f>
        <v>0</v>
      </c>
      <c r="I75" s="994">
        <f t="shared" si="4"/>
        <v>0</v>
      </c>
      <c r="J75" s="2"/>
    </row>
    <row r="76" spans="2:10" x14ac:dyDescent="0.3">
      <c r="B76" s="991">
        <f>'III. Datos Entrada-BE'!B119</f>
        <v>0</v>
      </c>
      <c r="C76" s="992">
        <f>'III. Datos Entrada-BE'!$G$90</f>
        <v>0</v>
      </c>
      <c r="D76" s="992">
        <f>'III. Datos Entrada-BE'!G177</f>
        <v>0</v>
      </c>
      <c r="E76" s="993">
        <f>'III. Datos Entrada-BE'!$D$105</f>
        <v>0</v>
      </c>
      <c r="F76" s="992">
        <f>'III. Datos Entrada-BE'!$C$157</f>
        <v>0</v>
      </c>
      <c r="G76" s="992">
        <f>'III. Datos Entrada-BE'!$C$119</f>
        <v>0</v>
      </c>
      <c r="H76" s="961">
        <f>C76*D76*E76*'III. Datos Entrada-BE'!$G$43*F76*G76*0.717*0.001</f>
        <v>0</v>
      </c>
      <c r="I76" s="994">
        <f t="shared" si="4"/>
        <v>0</v>
      </c>
      <c r="J76" s="2"/>
    </row>
    <row r="77" spans="2:10" x14ac:dyDescent="0.3">
      <c r="B77" s="991">
        <f>'III. Datos Entrada-BE'!B120</f>
        <v>0</v>
      </c>
      <c r="C77" s="992">
        <f>'III. Datos Entrada-BE'!$H$90</f>
        <v>0</v>
      </c>
      <c r="D77" s="992">
        <f>'III. Datos Entrada-BE'!H177</f>
        <v>0</v>
      </c>
      <c r="E77" s="993">
        <f>'III. Datos Entrada-BE'!$D$106</f>
        <v>0</v>
      </c>
      <c r="F77" s="992">
        <f>'III. Datos Entrada-BE'!$C$157</f>
        <v>0</v>
      </c>
      <c r="G77" s="992">
        <f>'III. Datos Entrada-BE'!$C$120</f>
        <v>0</v>
      </c>
      <c r="H77" s="961">
        <f>C77*D77*E77*'III. Datos Entrada-BE'!$G$43*F77*G77*0.717*0.001</f>
        <v>0</v>
      </c>
      <c r="I77" s="994">
        <f t="shared" si="4"/>
        <v>0</v>
      </c>
      <c r="J77" s="2"/>
    </row>
    <row r="78" spans="2:10" x14ac:dyDescent="0.3">
      <c r="B78" s="991">
        <f>'III. Datos Entrada-BE'!B121</f>
        <v>0</v>
      </c>
      <c r="C78" s="992">
        <f>'III. Datos Entrada-BE'!$I$90</f>
        <v>0</v>
      </c>
      <c r="D78" s="992">
        <f>'III. Datos Entrada-BE'!I177</f>
        <v>0</v>
      </c>
      <c r="E78" s="993">
        <f>'III. Datos Entrada-BE'!$D$107</f>
        <v>0</v>
      </c>
      <c r="F78" s="992">
        <f>'III. Datos Entrada-BE'!$C$157</f>
        <v>0</v>
      </c>
      <c r="G78" s="992">
        <f>'III. Datos Entrada-BE'!$C$121</f>
        <v>0</v>
      </c>
      <c r="H78" s="961">
        <f>C78*D78*E78*'III. Datos Entrada-BE'!$G$43*F78*G78*0.717*0.001</f>
        <v>0</v>
      </c>
      <c r="I78" s="994">
        <f t="shared" si="4"/>
        <v>0</v>
      </c>
      <c r="J78" s="2"/>
    </row>
    <row r="79" spans="2:10" x14ac:dyDescent="0.3">
      <c r="B79" s="991">
        <f>'III. Datos Entrada-BE'!B122</f>
        <v>0</v>
      </c>
      <c r="C79" s="992">
        <f>'III. Datos Entrada-BE'!$J$90</f>
        <v>0</v>
      </c>
      <c r="D79" s="992">
        <f>'III. Datos Entrada-BE'!J177</f>
        <v>0</v>
      </c>
      <c r="E79" s="993">
        <f>'III. Datos Entrada-BE'!$D$108</f>
        <v>0</v>
      </c>
      <c r="F79" s="992">
        <f>'III. Datos Entrada-BE'!$C$157</f>
        <v>0</v>
      </c>
      <c r="G79" s="992">
        <f>'III. Datos Entrada-BE'!$C$122</f>
        <v>0</v>
      </c>
      <c r="H79" s="961">
        <f>C79*D79*E79*'III. Datos Entrada-BE'!$G$43*F79*G79*0.717*0.001</f>
        <v>0</v>
      </c>
      <c r="I79" s="994">
        <f t="shared" si="4"/>
        <v>0</v>
      </c>
      <c r="J79" s="2"/>
    </row>
    <row r="80" spans="2:10" x14ac:dyDescent="0.3">
      <c r="B80" s="991">
        <f>'III. Datos Entrada-BE'!B123</f>
        <v>0</v>
      </c>
      <c r="C80" s="992">
        <f>'III. Datos Entrada-BE'!$K$90</f>
        <v>0</v>
      </c>
      <c r="D80" s="992">
        <f>'III. Datos Entrada-BE'!K177</f>
        <v>0</v>
      </c>
      <c r="E80" s="993">
        <f>'III. Datos Entrada-BE'!$D$109</f>
        <v>0</v>
      </c>
      <c r="F80" s="992">
        <f>'III. Datos Entrada-BE'!$C$157</f>
        <v>0</v>
      </c>
      <c r="G80" s="992">
        <f>'III. Datos Entrada-BE'!$C$123</f>
        <v>0</v>
      </c>
      <c r="H80" s="961">
        <f>C80*D80*E80*'III. Datos Entrada-BE'!$G$43*F80*G80*0.717*0.001</f>
        <v>0</v>
      </c>
      <c r="I80" s="994">
        <f t="shared" si="4"/>
        <v>0</v>
      </c>
      <c r="J80" s="2"/>
    </row>
    <row r="81" spans="2:10" ht="13.5" thickBot="1" x14ac:dyDescent="0.35">
      <c r="B81" s="995">
        <f>'III. Datos Entrada-BE'!B124</f>
        <v>0</v>
      </c>
      <c r="C81" s="996">
        <f>'III. Datos Entrada-BE'!$L$90</f>
        <v>0</v>
      </c>
      <c r="D81" s="996">
        <f>'III. Datos Entrada-BE'!L177</f>
        <v>0</v>
      </c>
      <c r="E81" s="997">
        <f>'III. Datos Entrada-BE'!$D$110</f>
        <v>0</v>
      </c>
      <c r="F81" s="996">
        <f>'III. Datos Entrada-BE'!$C$157</f>
        <v>0</v>
      </c>
      <c r="G81" s="996">
        <f>'III. Datos Entrada-BE'!$C$124</f>
        <v>0</v>
      </c>
      <c r="H81" s="967">
        <f>C81*D81*E81*'III. Datos Entrada-BE'!$G$43*F81*G81*0.717*0.001</f>
        <v>0</v>
      </c>
      <c r="I81" s="998">
        <f t="shared" si="4"/>
        <v>0</v>
      </c>
      <c r="J81" s="2"/>
    </row>
    <row r="82" spans="2:10" ht="13.5" thickBot="1" x14ac:dyDescent="0.35">
      <c r="B82" s="420" t="s">
        <v>433</v>
      </c>
      <c r="C82" s="240"/>
      <c r="D82" s="240"/>
      <c r="E82" s="240"/>
      <c r="F82" s="240"/>
      <c r="G82" s="241"/>
      <c r="H82" s="1000">
        <f>SUM(H72:H81)</f>
        <v>0</v>
      </c>
      <c r="I82" s="252">
        <f>SUM(I72:I81)</f>
        <v>0</v>
      </c>
      <c r="J82" s="2"/>
    </row>
    <row r="83" spans="2:10" ht="13.5" thickBot="1" x14ac:dyDescent="0.35">
      <c r="B83" s="26"/>
      <c r="H83" s="8"/>
      <c r="I83" s="8"/>
      <c r="J83" s="2"/>
    </row>
    <row r="84" spans="2:10" ht="13.5" thickBot="1" x14ac:dyDescent="0.35">
      <c r="B84" s="419">
        <f>'III. Datos Entrada-BE'!C134</f>
        <v>0</v>
      </c>
      <c r="H84" s="3"/>
      <c r="J84" s="2"/>
    </row>
    <row r="85" spans="2:10" s="22" customFormat="1" ht="16.5" thickBot="1" x14ac:dyDescent="0.45">
      <c r="B85" s="285" t="s">
        <v>134</v>
      </c>
      <c r="C85" s="74" t="s">
        <v>426</v>
      </c>
      <c r="D85" s="74" t="s">
        <v>427</v>
      </c>
      <c r="E85" s="74" t="s">
        <v>428</v>
      </c>
      <c r="F85" s="74" t="s">
        <v>429</v>
      </c>
      <c r="G85" s="74" t="s">
        <v>430</v>
      </c>
      <c r="H85" s="63" t="s">
        <v>431</v>
      </c>
      <c r="I85" s="75" t="s">
        <v>432</v>
      </c>
    </row>
    <row r="86" spans="2:10" x14ac:dyDescent="0.3">
      <c r="B86" s="371">
        <f>'III. Datos Entrada-BE'!B115</f>
        <v>0</v>
      </c>
      <c r="C86" s="236">
        <f>'III. Datos Entrada-BE'!$C$90</f>
        <v>0</v>
      </c>
      <c r="D86" s="236">
        <f>'III. Datos Entrada-BE'!C178</f>
        <v>0</v>
      </c>
      <c r="E86" s="237">
        <f>'V. BE CH4-AS'!$C$17</f>
        <v>0</v>
      </c>
      <c r="F86" s="236">
        <f>'III. Datos Entrada-BE'!$C$158</f>
        <v>0</v>
      </c>
      <c r="G86" s="236">
        <f>'III. Datos Entrada-BE'!$C$115</f>
        <v>0</v>
      </c>
      <c r="H86" s="50">
        <f>C86*D86*E86*'III. Datos Entrada-BE'!$G$43*F86*G86*0.717*0.001</f>
        <v>0</v>
      </c>
      <c r="I86" s="52">
        <f t="shared" ref="I86:I95" si="5">H86*PCG</f>
        <v>0</v>
      </c>
      <c r="J86" s="2"/>
    </row>
    <row r="87" spans="2:10" x14ac:dyDescent="0.3">
      <c r="B87" s="991">
        <f>'III. Datos Entrada-BE'!B116</f>
        <v>0</v>
      </c>
      <c r="C87" s="992">
        <f>'III. Datos Entrada-BE'!$D$90</f>
        <v>0</v>
      </c>
      <c r="D87" s="992">
        <f>'III. Datos Entrada-BE'!D178</f>
        <v>0</v>
      </c>
      <c r="E87" s="993">
        <f>'V. BE CH4-AS'!$C$65</f>
        <v>0</v>
      </c>
      <c r="F87" s="992">
        <f>'III. Datos Entrada-BE'!$C$158</f>
        <v>0</v>
      </c>
      <c r="G87" s="992">
        <f>'III. Datos Entrada-BE'!$C$116</f>
        <v>0</v>
      </c>
      <c r="H87" s="961">
        <f>C87*D87*E87*'III. Datos Entrada-BE'!$G$43*F87*G87*0.717*0.001</f>
        <v>0</v>
      </c>
      <c r="I87" s="994">
        <f t="shared" si="5"/>
        <v>0</v>
      </c>
      <c r="J87" s="2"/>
    </row>
    <row r="88" spans="2:10" x14ac:dyDescent="0.3">
      <c r="B88" s="991">
        <f>'III. Datos Entrada-BE'!B117</f>
        <v>0</v>
      </c>
      <c r="C88" s="992">
        <f>'III. Datos Entrada-BE'!$E$90</f>
        <v>0</v>
      </c>
      <c r="D88" s="992">
        <f>'III. Datos Entrada-BE'!E178</f>
        <v>0</v>
      </c>
      <c r="E88" s="993">
        <f>'III. Datos Entrada-BE'!$D$103</f>
        <v>0</v>
      </c>
      <c r="F88" s="992">
        <f>'III. Datos Entrada-BE'!$C$158</f>
        <v>0</v>
      </c>
      <c r="G88" s="992">
        <f>'III. Datos Entrada-BE'!$C$117</f>
        <v>0</v>
      </c>
      <c r="H88" s="961">
        <f>C88*D88*E88*'III. Datos Entrada-BE'!$G$43*F88*G88*0.717*0.001</f>
        <v>0</v>
      </c>
      <c r="I88" s="994">
        <f t="shared" si="5"/>
        <v>0</v>
      </c>
      <c r="J88" s="2"/>
    </row>
    <row r="89" spans="2:10" x14ac:dyDescent="0.3">
      <c r="B89" s="991">
        <f>'III. Datos Entrada-BE'!B118</f>
        <v>0</v>
      </c>
      <c r="C89" s="992">
        <f>'III. Datos Entrada-BE'!$F$90</f>
        <v>0</v>
      </c>
      <c r="D89" s="992">
        <f>'III. Datos Entrada-BE'!F178</f>
        <v>0</v>
      </c>
      <c r="E89" s="993">
        <f>'III. Datos Entrada-BE'!$D$104</f>
        <v>0</v>
      </c>
      <c r="F89" s="992">
        <f>'III. Datos Entrada-BE'!$C$158</f>
        <v>0</v>
      </c>
      <c r="G89" s="992">
        <f>'III. Datos Entrada-BE'!$C$118</f>
        <v>0</v>
      </c>
      <c r="H89" s="961">
        <f>C89*D89*E89*'III. Datos Entrada-BE'!$G$43*F89*G89*0.717*0.001</f>
        <v>0</v>
      </c>
      <c r="I89" s="994">
        <f t="shared" si="5"/>
        <v>0</v>
      </c>
      <c r="J89" s="2"/>
    </row>
    <row r="90" spans="2:10" x14ac:dyDescent="0.3">
      <c r="B90" s="991">
        <f>'III. Datos Entrada-BE'!B119</f>
        <v>0</v>
      </c>
      <c r="C90" s="992">
        <f>'III. Datos Entrada-BE'!$G$90</f>
        <v>0</v>
      </c>
      <c r="D90" s="992">
        <f>'III. Datos Entrada-BE'!G178</f>
        <v>0</v>
      </c>
      <c r="E90" s="993">
        <f>'III. Datos Entrada-BE'!$D$105</f>
        <v>0</v>
      </c>
      <c r="F90" s="992">
        <f>'III. Datos Entrada-BE'!$C$158</f>
        <v>0</v>
      </c>
      <c r="G90" s="992">
        <f>'III. Datos Entrada-BE'!$C$119</f>
        <v>0</v>
      </c>
      <c r="H90" s="961">
        <f>C90*D90*E90*'III. Datos Entrada-BE'!$G$43*F90*G90*0.717*0.001</f>
        <v>0</v>
      </c>
      <c r="I90" s="994">
        <f t="shared" si="5"/>
        <v>0</v>
      </c>
      <c r="J90" s="2"/>
    </row>
    <row r="91" spans="2:10" x14ac:dyDescent="0.3">
      <c r="B91" s="991">
        <f>'III. Datos Entrada-BE'!B120</f>
        <v>0</v>
      </c>
      <c r="C91" s="992">
        <f>'III. Datos Entrada-BE'!$H$90</f>
        <v>0</v>
      </c>
      <c r="D91" s="992">
        <f>'III. Datos Entrada-BE'!H178</f>
        <v>0</v>
      </c>
      <c r="E91" s="993">
        <f>'III. Datos Entrada-BE'!$D$106</f>
        <v>0</v>
      </c>
      <c r="F91" s="992">
        <f>'III. Datos Entrada-BE'!$C$158</f>
        <v>0</v>
      </c>
      <c r="G91" s="992">
        <f>'III. Datos Entrada-BE'!$C$120</f>
        <v>0</v>
      </c>
      <c r="H91" s="961">
        <f>C91*D91*E91*'III. Datos Entrada-BE'!$G$43*F91*G91*0.717*0.001</f>
        <v>0</v>
      </c>
      <c r="I91" s="994">
        <f t="shared" si="5"/>
        <v>0</v>
      </c>
      <c r="J91" s="2"/>
    </row>
    <row r="92" spans="2:10" x14ac:dyDescent="0.3">
      <c r="B92" s="991">
        <f>'III. Datos Entrada-BE'!B121</f>
        <v>0</v>
      </c>
      <c r="C92" s="992">
        <f>'III. Datos Entrada-BE'!$I$90</f>
        <v>0</v>
      </c>
      <c r="D92" s="992">
        <f>'III. Datos Entrada-BE'!I178</f>
        <v>0</v>
      </c>
      <c r="E92" s="993">
        <f>'III. Datos Entrada-BE'!$D$107</f>
        <v>0</v>
      </c>
      <c r="F92" s="992">
        <f>'III. Datos Entrada-BE'!$C$158</f>
        <v>0</v>
      </c>
      <c r="G92" s="992">
        <f>'III. Datos Entrada-BE'!$C$121</f>
        <v>0</v>
      </c>
      <c r="H92" s="961">
        <f>C92*D92*E92*'III. Datos Entrada-BE'!$G$43*F92*G92*0.717*0.001</f>
        <v>0</v>
      </c>
      <c r="I92" s="994">
        <f t="shared" si="5"/>
        <v>0</v>
      </c>
      <c r="J92" s="2"/>
    </row>
    <row r="93" spans="2:10" x14ac:dyDescent="0.3">
      <c r="B93" s="991">
        <f>'III. Datos Entrada-BE'!B122</f>
        <v>0</v>
      </c>
      <c r="C93" s="992">
        <f>'III. Datos Entrada-BE'!$J$90</f>
        <v>0</v>
      </c>
      <c r="D93" s="992">
        <f>'III. Datos Entrada-BE'!J178</f>
        <v>0</v>
      </c>
      <c r="E93" s="993">
        <f>'III. Datos Entrada-BE'!$D$108</f>
        <v>0</v>
      </c>
      <c r="F93" s="992">
        <f>'III. Datos Entrada-BE'!$C$158</f>
        <v>0</v>
      </c>
      <c r="G93" s="992">
        <f>'III. Datos Entrada-BE'!$C$122</f>
        <v>0</v>
      </c>
      <c r="H93" s="961">
        <f>C93*D93*E93*'III. Datos Entrada-BE'!$G$43*F93*G93*0.717*0.001</f>
        <v>0</v>
      </c>
      <c r="I93" s="994">
        <f t="shared" si="5"/>
        <v>0</v>
      </c>
      <c r="J93" s="2"/>
    </row>
    <row r="94" spans="2:10" x14ac:dyDescent="0.3">
      <c r="B94" s="991">
        <f>'III. Datos Entrada-BE'!B123</f>
        <v>0</v>
      </c>
      <c r="C94" s="992">
        <f>'III. Datos Entrada-BE'!$K$90</f>
        <v>0</v>
      </c>
      <c r="D94" s="992">
        <f>'III. Datos Entrada-BE'!K178</f>
        <v>0</v>
      </c>
      <c r="E94" s="993">
        <f>'III. Datos Entrada-BE'!$D$109</f>
        <v>0</v>
      </c>
      <c r="F94" s="992">
        <f>'III. Datos Entrada-BE'!$C$158</f>
        <v>0</v>
      </c>
      <c r="G94" s="992">
        <f>'III. Datos Entrada-BE'!$C$123</f>
        <v>0</v>
      </c>
      <c r="H94" s="961">
        <f>C94*D94*E94*'III. Datos Entrada-BE'!$G$43*F94*G94*0.717*0.001</f>
        <v>0</v>
      </c>
      <c r="I94" s="994">
        <f t="shared" si="5"/>
        <v>0</v>
      </c>
      <c r="J94" s="2"/>
    </row>
    <row r="95" spans="2:10" ht="13.5" thickBot="1" x14ac:dyDescent="0.35">
      <c r="B95" s="995">
        <f>'III. Datos Entrada-BE'!B124</f>
        <v>0</v>
      </c>
      <c r="C95" s="996">
        <f>'III. Datos Entrada-BE'!$L$90</f>
        <v>0</v>
      </c>
      <c r="D95" s="996">
        <f>'III. Datos Entrada-BE'!L178</f>
        <v>0</v>
      </c>
      <c r="E95" s="997">
        <f>'III. Datos Entrada-BE'!$D$110</f>
        <v>0</v>
      </c>
      <c r="F95" s="996">
        <f>'III. Datos Entrada-BE'!$C$158</f>
        <v>0</v>
      </c>
      <c r="G95" s="996">
        <f>'III. Datos Entrada-BE'!$C$124</f>
        <v>0</v>
      </c>
      <c r="H95" s="967">
        <f>C95*D95*E95*'III. Datos Entrada-BE'!$G$43*F95*G95*0.717*0.001</f>
        <v>0</v>
      </c>
      <c r="I95" s="998">
        <f t="shared" si="5"/>
        <v>0</v>
      </c>
      <c r="J95" s="2"/>
    </row>
    <row r="96" spans="2:10" ht="13.5" thickBot="1" x14ac:dyDescent="0.35">
      <c r="B96" s="420" t="s">
        <v>433</v>
      </c>
      <c r="C96" s="240"/>
      <c r="D96" s="240"/>
      <c r="E96" s="240"/>
      <c r="F96" s="240"/>
      <c r="G96" s="241"/>
      <c r="H96" s="1000">
        <f>SUM(H86:H95)</f>
        <v>0</v>
      </c>
      <c r="I96" s="252">
        <f>SUM(I86:I95)</f>
        <v>0</v>
      </c>
      <c r="J96" s="2"/>
    </row>
    <row r="97" spans="2:10" ht="13.5" thickBot="1" x14ac:dyDescent="0.35">
      <c r="B97" s="26"/>
      <c r="H97" s="8"/>
      <c r="I97" s="8"/>
      <c r="J97" s="2"/>
    </row>
    <row r="98" spans="2:10" ht="13.5" thickBot="1" x14ac:dyDescent="0.35">
      <c r="B98" s="419">
        <f>'III. Datos Entrada-BE'!C135</f>
        <v>0</v>
      </c>
      <c r="H98" s="3"/>
      <c r="J98" s="2"/>
    </row>
    <row r="99" spans="2:10" s="22" customFormat="1" ht="16.5" thickBot="1" x14ac:dyDescent="0.45">
      <c r="B99" s="285" t="s">
        <v>134</v>
      </c>
      <c r="C99" s="74" t="s">
        <v>426</v>
      </c>
      <c r="D99" s="74" t="s">
        <v>427</v>
      </c>
      <c r="E99" s="74" t="s">
        <v>428</v>
      </c>
      <c r="F99" s="74" t="s">
        <v>429</v>
      </c>
      <c r="G99" s="74" t="s">
        <v>430</v>
      </c>
      <c r="H99" s="63" t="s">
        <v>431</v>
      </c>
      <c r="I99" s="75" t="s">
        <v>432</v>
      </c>
    </row>
    <row r="100" spans="2:10" x14ac:dyDescent="0.3">
      <c r="B100" s="371">
        <f>'III. Datos Entrada-BE'!B115</f>
        <v>0</v>
      </c>
      <c r="C100" s="236">
        <f>'III. Datos Entrada-BE'!$C$90</f>
        <v>0</v>
      </c>
      <c r="D100" s="236">
        <f>'III. Datos Entrada-BE'!C179</f>
        <v>0</v>
      </c>
      <c r="E100" s="237">
        <f>'V. BE CH4-AS'!$C$17</f>
        <v>0</v>
      </c>
      <c r="F100" s="236">
        <f>'III. Datos Entrada-BE'!$C$159</f>
        <v>0</v>
      </c>
      <c r="G100" s="236">
        <f>'III. Datos Entrada-BE'!$C$115</f>
        <v>0</v>
      </c>
      <c r="H100" s="50">
        <f>C100*D100*E100*'III. Datos Entrada-BE'!$G$43*F100*G100*0.68*0.001</f>
        <v>0</v>
      </c>
      <c r="I100" s="52">
        <f t="shared" ref="I100:I109" si="6">H100*PCG</f>
        <v>0</v>
      </c>
      <c r="J100" s="2"/>
    </row>
    <row r="101" spans="2:10" x14ac:dyDescent="0.3">
      <c r="B101" s="991">
        <f>'III. Datos Entrada-BE'!B116</f>
        <v>0</v>
      </c>
      <c r="C101" s="992">
        <f>'III. Datos Entrada-BE'!$D$90</f>
        <v>0</v>
      </c>
      <c r="D101" s="992">
        <f>'III. Datos Entrada-BE'!D179</f>
        <v>0</v>
      </c>
      <c r="E101" s="993">
        <f>'V. BE CH4-AS'!$C$65</f>
        <v>0</v>
      </c>
      <c r="F101" s="992">
        <f>'III. Datos Entrada-BE'!$C$159</f>
        <v>0</v>
      </c>
      <c r="G101" s="992">
        <f>'III. Datos Entrada-BE'!$C$116</f>
        <v>0</v>
      </c>
      <c r="H101" s="961">
        <f>C101*D101*E101*'III. Datos Entrada-BE'!$G$43*F101*G101*0.68*0.001</f>
        <v>0</v>
      </c>
      <c r="I101" s="994">
        <f t="shared" si="6"/>
        <v>0</v>
      </c>
      <c r="J101" s="2"/>
    </row>
    <row r="102" spans="2:10" x14ac:dyDescent="0.3">
      <c r="B102" s="991">
        <f>'III. Datos Entrada-BE'!B117</f>
        <v>0</v>
      </c>
      <c r="C102" s="992">
        <f>'III. Datos Entrada-BE'!$E$90</f>
        <v>0</v>
      </c>
      <c r="D102" s="992">
        <f>'III. Datos Entrada-BE'!E179</f>
        <v>0</v>
      </c>
      <c r="E102" s="993">
        <f>'III. Datos Entrada-BE'!$D$103</f>
        <v>0</v>
      </c>
      <c r="F102" s="992">
        <f>'III. Datos Entrada-BE'!$C$159</f>
        <v>0</v>
      </c>
      <c r="G102" s="992">
        <f>'III. Datos Entrada-BE'!$C$117</f>
        <v>0</v>
      </c>
      <c r="H102" s="961">
        <f>C102*D102*E102*'III. Datos Entrada-BE'!$G$43*F102*G102*0.68*0.001</f>
        <v>0</v>
      </c>
      <c r="I102" s="994">
        <f t="shared" si="6"/>
        <v>0</v>
      </c>
      <c r="J102" s="2"/>
    </row>
    <row r="103" spans="2:10" x14ac:dyDescent="0.3">
      <c r="B103" s="991">
        <f>'III. Datos Entrada-BE'!B118</f>
        <v>0</v>
      </c>
      <c r="C103" s="992">
        <f>'III. Datos Entrada-BE'!$F$90</f>
        <v>0</v>
      </c>
      <c r="D103" s="992">
        <f>'III. Datos Entrada-BE'!F179</f>
        <v>0</v>
      </c>
      <c r="E103" s="993">
        <f>'III. Datos Entrada-BE'!$D$104</f>
        <v>0</v>
      </c>
      <c r="F103" s="992">
        <f>'III. Datos Entrada-BE'!$C$159</f>
        <v>0</v>
      </c>
      <c r="G103" s="992">
        <f>'III. Datos Entrada-BE'!$C$118</f>
        <v>0</v>
      </c>
      <c r="H103" s="961">
        <f>C103*D103*E103*'III. Datos Entrada-BE'!$G$43*F103*G103*0.68*0.001</f>
        <v>0</v>
      </c>
      <c r="I103" s="994">
        <f t="shared" si="6"/>
        <v>0</v>
      </c>
      <c r="J103" s="2"/>
    </row>
    <row r="104" spans="2:10" x14ac:dyDescent="0.3">
      <c r="B104" s="991">
        <f>'III. Datos Entrada-BE'!B119</f>
        <v>0</v>
      </c>
      <c r="C104" s="992">
        <f>'III. Datos Entrada-BE'!$G$90</f>
        <v>0</v>
      </c>
      <c r="D104" s="992">
        <f>'III. Datos Entrada-BE'!G179</f>
        <v>0</v>
      </c>
      <c r="E104" s="993">
        <f>'III. Datos Entrada-BE'!$D$105</f>
        <v>0</v>
      </c>
      <c r="F104" s="992">
        <f>'III. Datos Entrada-BE'!$C$159</f>
        <v>0</v>
      </c>
      <c r="G104" s="992">
        <f>'III. Datos Entrada-BE'!$C$119</f>
        <v>0</v>
      </c>
      <c r="H104" s="961">
        <f>C104*D104*E104*'III. Datos Entrada-BE'!$G$43*F104*G104*0.68*0.001</f>
        <v>0</v>
      </c>
      <c r="I104" s="994">
        <f t="shared" si="6"/>
        <v>0</v>
      </c>
      <c r="J104" s="2"/>
    </row>
    <row r="105" spans="2:10" x14ac:dyDescent="0.3">
      <c r="B105" s="991">
        <f>'III. Datos Entrada-BE'!B120</f>
        <v>0</v>
      </c>
      <c r="C105" s="992">
        <f>'III. Datos Entrada-BE'!$H$90</f>
        <v>0</v>
      </c>
      <c r="D105" s="992">
        <f>'III. Datos Entrada-BE'!H179</f>
        <v>0</v>
      </c>
      <c r="E105" s="993">
        <f>'III. Datos Entrada-BE'!$D$106</f>
        <v>0</v>
      </c>
      <c r="F105" s="992">
        <f>'III. Datos Entrada-BE'!$C$159</f>
        <v>0</v>
      </c>
      <c r="G105" s="992">
        <f>'III. Datos Entrada-BE'!$C$120</f>
        <v>0</v>
      </c>
      <c r="H105" s="961">
        <f>C105*D105*E105*'III. Datos Entrada-BE'!$G$43*F105*G105*0.68*0.001</f>
        <v>0</v>
      </c>
      <c r="I105" s="994">
        <f t="shared" si="6"/>
        <v>0</v>
      </c>
      <c r="J105" s="2"/>
    </row>
    <row r="106" spans="2:10" x14ac:dyDescent="0.3">
      <c r="B106" s="991">
        <f>'III. Datos Entrada-BE'!B121</f>
        <v>0</v>
      </c>
      <c r="C106" s="992">
        <f>'III. Datos Entrada-BE'!$I$90</f>
        <v>0</v>
      </c>
      <c r="D106" s="992">
        <f>'III. Datos Entrada-BE'!I179</f>
        <v>0</v>
      </c>
      <c r="E106" s="993">
        <f>'III. Datos Entrada-BE'!$D$107</f>
        <v>0</v>
      </c>
      <c r="F106" s="992">
        <f>'III. Datos Entrada-BE'!$C$159</f>
        <v>0</v>
      </c>
      <c r="G106" s="992">
        <f>'III. Datos Entrada-BE'!$C$121</f>
        <v>0</v>
      </c>
      <c r="H106" s="961">
        <f>C106*D106*E106*'III. Datos Entrada-BE'!$G$43*F106*G106*0.68*0.001</f>
        <v>0</v>
      </c>
      <c r="I106" s="994">
        <f t="shared" si="6"/>
        <v>0</v>
      </c>
      <c r="J106" s="2"/>
    </row>
    <row r="107" spans="2:10" x14ac:dyDescent="0.3">
      <c r="B107" s="991">
        <f>'III. Datos Entrada-BE'!B122</f>
        <v>0</v>
      </c>
      <c r="C107" s="992">
        <f>'III. Datos Entrada-BE'!$J$90</f>
        <v>0</v>
      </c>
      <c r="D107" s="992">
        <f>'III. Datos Entrada-BE'!J179</f>
        <v>0</v>
      </c>
      <c r="E107" s="993">
        <f>'III. Datos Entrada-BE'!$D$108</f>
        <v>0</v>
      </c>
      <c r="F107" s="992">
        <f>'III. Datos Entrada-BE'!$C$159</f>
        <v>0</v>
      </c>
      <c r="G107" s="992">
        <f>'III. Datos Entrada-BE'!$C$122</f>
        <v>0</v>
      </c>
      <c r="H107" s="961">
        <f>C107*D107*E107*'III. Datos Entrada-BE'!$G$43*F107*G107*0.68*0.001</f>
        <v>0</v>
      </c>
      <c r="I107" s="994">
        <f t="shared" si="6"/>
        <v>0</v>
      </c>
      <c r="J107" s="2"/>
    </row>
    <row r="108" spans="2:10" x14ac:dyDescent="0.3">
      <c r="B108" s="991">
        <f>'III. Datos Entrada-BE'!B123</f>
        <v>0</v>
      </c>
      <c r="C108" s="992">
        <f>'III. Datos Entrada-BE'!$K$90</f>
        <v>0</v>
      </c>
      <c r="D108" s="992">
        <f>'III. Datos Entrada-BE'!K179</f>
        <v>0</v>
      </c>
      <c r="E108" s="993">
        <f>'III. Datos Entrada-BE'!$D$109</f>
        <v>0</v>
      </c>
      <c r="F108" s="992">
        <f>'III. Datos Entrada-BE'!$C$159</f>
        <v>0</v>
      </c>
      <c r="G108" s="992">
        <f>'III. Datos Entrada-BE'!$C$123</f>
        <v>0</v>
      </c>
      <c r="H108" s="961">
        <f>C108*D108*E108*'III. Datos Entrada-BE'!$G$43*F108*G108*0.68*0.001</f>
        <v>0</v>
      </c>
      <c r="I108" s="994">
        <f t="shared" si="6"/>
        <v>0</v>
      </c>
      <c r="J108" s="2"/>
    </row>
    <row r="109" spans="2:10" ht="13.5" thickBot="1" x14ac:dyDescent="0.35">
      <c r="B109" s="995">
        <f>'III. Datos Entrada-BE'!B124</f>
        <v>0</v>
      </c>
      <c r="C109" s="996">
        <f>'III. Datos Entrada-BE'!$L$90</f>
        <v>0</v>
      </c>
      <c r="D109" s="996">
        <f>'III. Datos Entrada-BE'!L179</f>
        <v>0</v>
      </c>
      <c r="E109" s="997">
        <f>'III. Datos Entrada-BE'!$D$110</f>
        <v>0</v>
      </c>
      <c r="F109" s="996">
        <f>'III. Datos Entrada-BE'!$C$159</f>
        <v>0</v>
      </c>
      <c r="G109" s="996">
        <f>'III. Datos Entrada-BE'!$C$124</f>
        <v>0</v>
      </c>
      <c r="H109" s="967">
        <f>C109*D109*E109*'III. Datos Entrada-BE'!$G$43*F109*G109*0.68*0.001</f>
        <v>0</v>
      </c>
      <c r="I109" s="998">
        <f t="shared" si="6"/>
        <v>0</v>
      </c>
      <c r="J109" s="2"/>
    </row>
    <row r="110" spans="2:10" ht="13.5" thickBot="1" x14ac:dyDescent="0.35">
      <c r="B110" s="420" t="s">
        <v>433</v>
      </c>
      <c r="C110" s="240"/>
      <c r="D110" s="240"/>
      <c r="E110" s="240"/>
      <c r="F110" s="240"/>
      <c r="G110" s="241"/>
      <c r="H110" s="1000">
        <f>SUM(H100:H109)</f>
        <v>0</v>
      </c>
      <c r="I110" s="252">
        <f>SUM(I100:I109)</f>
        <v>0</v>
      </c>
      <c r="J110" s="2"/>
    </row>
    <row r="111" spans="2:10" ht="13.5" thickBot="1" x14ac:dyDescent="0.35">
      <c r="B111" s="26"/>
      <c r="H111" s="8"/>
      <c r="I111" s="8"/>
      <c r="J111" s="2"/>
    </row>
    <row r="112" spans="2:10" ht="13.5" thickBot="1" x14ac:dyDescent="0.35">
      <c r="B112" s="419">
        <f>'III. Datos Entrada-BE'!C136</f>
        <v>0</v>
      </c>
      <c r="H112" s="3"/>
      <c r="J112" s="2"/>
    </row>
    <row r="113" spans="2:10" s="22" customFormat="1" ht="16.5" thickBot="1" x14ac:dyDescent="0.45">
      <c r="B113" s="285" t="s">
        <v>134</v>
      </c>
      <c r="C113" s="74" t="s">
        <v>426</v>
      </c>
      <c r="D113" s="74" t="s">
        <v>427</v>
      </c>
      <c r="E113" s="74" t="s">
        <v>428</v>
      </c>
      <c r="F113" s="74" t="s">
        <v>429</v>
      </c>
      <c r="G113" s="74" t="s">
        <v>430</v>
      </c>
      <c r="H113" s="63" t="s">
        <v>431</v>
      </c>
      <c r="I113" s="75" t="s">
        <v>432</v>
      </c>
    </row>
    <row r="114" spans="2:10" x14ac:dyDescent="0.3">
      <c r="B114" s="371">
        <f>'III. Datos Entrada-BE'!B115</f>
        <v>0</v>
      </c>
      <c r="C114" s="236">
        <f>'III. Datos Entrada-BE'!$C$90</f>
        <v>0</v>
      </c>
      <c r="D114" s="236">
        <f>'III. Datos Entrada-BE'!C180</f>
        <v>0</v>
      </c>
      <c r="E114" s="237">
        <f>'V. BE CH4-AS'!$C$17</f>
        <v>0</v>
      </c>
      <c r="F114" s="236">
        <f>'III. Datos Entrada-BE'!$C$160</f>
        <v>0</v>
      </c>
      <c r="G114" s="236">
        <f>'III. Datos Entrada-BE'!$C$115</f>
        <v>0</v>
      </c>
      <c r="H114" s="50">
        <f>C114*D114*E114*'III. Datos Entrada-BE'!$G$43*F114*G114*0.717*0.001</f>
        <v>0</v>
      </c>
      <c r="I114" s="52">
        <f t="shared" ref="I114:I123" si="7">H114*PCG</f>
        <v>0</v>
      </c>
      <c r="J114" s="2"/>
    </row>
    <row r="115" spans="2:10" x14ac:dyDescent="0.3">
      <c r="B115" s="991">
        <f>'III. Datos Entrada-BE'!B116</f>
        <v>0</v>
      </c>
      <c r="C115" s="992">
        <f>'III. Datos Entrada-BE'!$D$90</f>
        <v>0</v>
      </c>
      <c r="D115" s="992">
        <f>'III. Datos Entrada-BE'!D180</f>
        <v>0</v>
      </c>
      <c r="E115" s="993">
        <f>'V. BE CH4-AS'!$C$65</f>
        <v>0</v>
      </c>
      <c r="F115" s="992">
        <f>'III. Datos Entrada-BE'!$C$160</f>
        <v>0</v>
      </c>
      <c r="G115" s="992">
        <f>'III. Datos Entrada-BE'!$C$116</f>
        <v>0</v>
      </c>
      <c r="H115" s="961">
        <f>C115*D115*E115*'III. Datos Entrada-BE'!$G$43*F115*G115*0.717*0.001</f>
        <v>0</v>
      </c>
      <c r="I115" s="994">
        <f t="shared" si="7"/>
        <v>0</v>
      </c>
      <c r="J115" s="2"/>
    </row>
    <row r="116" spans="2:10" x14ac:dyDescent="0.3">
      <c r="B116" s="991">
        <f>'III. Datos Entrada-BE'!B117</f>
        <v>0</v>
      </c>
      <c r="C116" s="992">
        <f>'III. Datos Entrada-BE'!$E$90</f>
        <v>0</v>
      </c>
      <c r="D116" s="992">
        <f>'III. Datos Entrada-BE'!E180</f>
        <v>0</v>
      </c>
      <c r="E116" s="993">
        <f>'III. Datos Entrada-BE'!$D$103</f>
        <v>0</v>
      </c>
      <c r="F116" s="992">
        <f>'III. Datos Entrada-BE'!$C$160</f>
        <v>0</v>
      </c>
      <c r="G116" s="992">
        <f>'III. Datos Entrada-BE'!$C$117</f>
        <v>0</v>
      </c>
      <c r="H116" s="961">
        <f>C116*D116*E116*'III. Datos Entrada-BE'!$G$43*F116*G116*0.717*0.001</f>
        <v>0</v>
      </c>
      <c r="I116" s="994">
        <f t="shared" si="7"/>
        <v>0</v>
      </c>
      <c r="J116" s="2"/>
    </row>
    <row r="117" spans="2:10" x14ac:dyDescent="0.3">
      <c r="B117" s="991">
        <f>'III. Datos Entrada-BE'!B118</f>
        <v>0</v>
      </c>
      <c r="C117" s="992">
        <f>'III. Datos Entrada-BE'!$F$90</f>
        <v>0</v>
      </c>
      <c r="D117" s="992">
        <f>'III. Datos Entrada-BE'!F180</f>
        <v>0</v>
      </c>
      <c r="E117" s="993">
        <f>'III. Datos Entrada-BE'!$D$104</f>
        <v>0</v>
      </c>
      <c r="F117" s="992">
        <f>'III. Datos Entrada-BE'!$C$160</f>
        <v>0</v>
      </c>
      <c r="G117" s="992">
        <f>'III. Datos Entrada-BE'!$C$118</f>
        <v>0</v>
      </c>
      <c r="H117" s="961">
        <f>C117*D117*E117*'III. Datos Entrada-BE'!$G$43*F117*G117*0.717*0.001</f>
        <v>0</v>
      </c>
      <c r="I117" s="994">
        <f t="shared" si="7"/>
        <v>0</v>
      </c>
      <c r="J117" s="2"/>
    </row>
    <row r="118" spans="2:10" x14ac:dyDescent="0.3">
      <c r="B118" s="991">
        <f>'III. Datos Entrada-BE'!B119</f>
        <v>0</v>
      </c>
      <c r="C118" s="992">
        <f>'III. Datos Entrada-BE'!$G$90</f>
        <v>0</v>
      </c>
      <c r="D118" s="992">
        <f>'III. Datos Entrada-BE'!G180</f>
        <v>0</v>
      </c>
      <c r="E118" s="993">
        <f>'III. Datos Entrada-BE'!$D$105</f>
        <v>0</v>
      </c>
      <c r="F118" s="992">
        <f>'III. Datos Entrada-BE'!$C$160</f>
        <v>0</v>
      </c>
      <c r="G118" s="992">
        <f>'III. Datos Entrada-BE'!$C$119</f>
        <v>0</v>
      </c>
      <c r="H118" s="961">
        <f>C118*D118*E118*'III. Datos Entrada-BE'!$G$43*F118*G118*0.717*0.001</f>
        <v>0</v>
      </c>
      <c r="I118" s="994">
        <f t="shared" si="7"/>
        <v>0</v>
      </c>
      <c r="J118" s="2"/>
    </row>
    <row r="119" spans="2:10" x14ac:dyDescent="0.3">
      <c r="B119" s="991">
        <f>'III. Datos Entrada-BE'!B120</f>
        <v>0</v>
      </c>
      <c r="C119" s="992">
        <f>'III. Datos Entrada-BE'!$H$90</f>
        <v>0</v>
      </c>
      <c r="D119" s="992">
        <f>'III. Datos Entrada-BE'!H180</f>
        <v>0</v>
      </c>
      <c r="E119" s="993">
        <f>'III. Datos Entrada-BE'!$D$106</f>
        <v>0</v>
      </c>
      <c r="F119" s="992">
        <f>'III. Datos Entrada-BE'!$C$160</f>
        <v>0</v>
      </c>
      <c r="G119" s="992">
        <f>'III. Datos Entrada-BE'!$C$120</f>
        <v>0</v>
      </c>
      <c r="H119" s="961">
        <f>C119*D119*E119*'III. Datos Entrada-BE'!$G$43*F119*G119*0.717*0.001</f>
        <v>0</v>
      </c>
      <c r="I119" s="994">
        <f t="shared" si="7"/>
        <v>0</v>
      </c>
      <c r="J119" s="2"/>
    </row>
    <row r="120" spans="2:10" x14ac:dyDescent="0.3">
      <c r="B120" s="991">
        <f>'III. Datos Entrada-BE'!B121</f>
        <v>0</v>
      </c>
      <c r="C120" s="992">
        <f>'III. Datos Entrada-BE'!$I$90</f>
        <v>0</v>
      </c>
      <c r="D120" s="992">
        <f>'III. Datos Entrada-BE'!I180</f>
        <v>0</v>
      </c>
      <c r="E120" s="993">
        <f>'III. Datos Entrada-BE'!$D$107</f>
        <v>0</v>
      </c>
      <c r="F120" s="992">
        <f>'III. Datos Entrada-BE'!$C$160</f>
        <v>0</v>
      </c>
      <c r="G120" s="992">
        <f>'III. Datos Entrada-BE'!$C$121</f>
        <v>0</v>
      </c>
      <c r="H120" s="961">
        <f>C120*D120*E120*'III. Datos Entrada-BE'!$G$43*F120*G120*0.717*0.001</f>
        <v>0</v>
      </c>
      <c r="I120" s="994">
        <f t="shared" si="7"/>
        <v>0</v>
      </c>
      <c r="J120" s="2"/>
    </row>
    <row r="121" spans="2:10" x14ac:dyDescent="0.3">
      <c r="B121" s="991">
        <f>'III. Datos Entrada-BE'!B122</f>
        <v>0</v>
      </c>
      <c r="C121" s="992">
        <f>'III. Datos Entrada-BE'!$J$90</f>
        <v>0</v>
      </c>
      <c r="D121" s="992">
        <f>'III. Datos Entrada-BE'!J180</f>
        <v>0</v>
      </c>
      <c r="E121" s="993">
        <f>'III. Datos Entrada-BE'!$D$108</f>
        <v>0</v>
      </c>
      <c r="F121" s="992">
        <f>'III. Datos Entrada-BE'!$C$160</f>
        <v>0</v>
      </c>
      <c r="G121" s="992">
        <f>'III. Datos Entrada-BE'!$C$122</f>
        <v>0</v>
      </c>
      <c r="H121" s="961">
        <f>C121*D121*E121*'III. Datos Entrada-BE'!$G$43*F121*G121*0.717*0.001</f>
        <v>0</v>
      </c>
      <c r="I121" s="994">
        <f t="shared" si="7"/>
        <v>0</v>
      </c>
      <c r="J121" s="2"/>
    </row>
    <row r="122" spans="2:10" x14ac:dyDescent="0.3">
      <c r="B122" s="991">
        <f>'III. Datos Entrada-BE'!B123</f>
        <v>0</v>
      </c>
      <c r="C122" s="992">
        <f>'III. Datos Entrada-BE'!$K$90</f>
        <v>0</v>
      </c>
      <c r="D122" s="992">
        <f>'III. Datos Entrada-BE'!K180</f>
        <v>0</v>
      </c>
      <c r="E122" s="993">
        <f>'III. Datos Entrada-BE'!$D$109</f>
        <v>0</v>
      </c>
      <c r="F122" s="992">
        <f>'III. Datos Entrada-BE'!$C$160</f>
        <v>0</v>
      </c>
      <c r="G122" s="992">
        <f>'III. Datos Entrada-BE'!$C$123</f>
        <v>0</v>
      </c>
      <c r="H122" s="961">
        <f>C122*D122*E122*'III. Datos Entrada-BE'!$G$43*F122*G122*0.717*0.001</f>
        <v>0</v>
      </c>
      <c r="I122" s="994">
        <f t="shared" si="7"/>
        <v>0</v>
      </c>
      <c r="J122" s="2"/>
    </row>
    <row r="123" spans="2:10" ht="13.5" thickBot="1" x14ac:dyDescent="0.35">
      <c r="B123" s="995">
        <f>'III. Datos Entrada-BE'!B124</f>
        <v>0</v>
      </c>
      <c r="C123" s="996">
        <f>'III. Datos Entrada-BE'!$L$90</f>
        <v>0</v>
      </c>
      <c r="D123" s="996">
        <f>'III. Datos Entrada-BE'!L180</f>
        <v>0</v>
      </c>
      <c r="E123" s="997">
        <f>'III. Datos Entrada-BE'!$D$110</f>
        <v>0</v>
      </c>
      <c r="F123" s="996">
        <f>'III. Datos Entrada-BE'!$C$160</f>
        <v>0</v>
      </c>
      <c r="G123" s="996">
        <f>'III. Datos Entrada-BE'!$C$124</f>
        <v>0</v>
      </c>
      <c r="H123" s="967">
        <f>C123*D123*E123*'III. Datos Entrada-BE'!$G$43*F123*G123*0.717*0.001</f>
        <v>0</v>
      </c>
      <c r="I123" s="998">
        <f t="shared" si="7"/>
        <v>0</v>
      </c>
      <c r="J123" s="2"/>
    </row>
    <row r="124" spans="2:10" ht="13.5" thickBot="1" x14ac:dyDescent="0.35">
      <c r="B124" s="420" t="s">
        <v>433</v>
      </c>
      <c r="C124" s="240"/>
      <c r="D124" s="240"/>
      <c r="E124" s="240"/>
      <c r="F124" s="240"/>
      <c r="G124" s="241"/>
      <c r="H124" s="1000">
        <f>SUM(H114:H123)</f>
        <v>0</v>
      </c>
      <c r="I124" s="252">
        <f>SUM(I114:I123)</f>
        <v>0</v>
      </c>
      <c r="J124" s="2"/>
    </row>
    <row r="125" spans="2:10" ht="13.5" thickBot="1" x14ac:dyDescent="0.35">
      <c r="B125" s="26"/>
      <c r="H125" s="8"/>
      <c r="I125" s="8"/>
      <c r="J125" s="2"/>
    </row>
    <row r="126" spans="2:10" ht="13.5" thickBot="1" x14ac:dyDescent="0.35">
      <c r="B126" s="419">
        <f>'III. Datos Entrada-BE'!C137</f>
        <v>0</v>
      </c>
      <c r="H126" s="3"/>
      <c r="J126" s="2"/>
    </row>
    <row r="127" spans="2:10" s="22" customFormat="1" ht="16.5" thickBot="1" x14ac:dyDescent="0.45">
      <c r="B127" s="285" t="s">
        <v>134</v>
      </c>
      <c r="C127" s="74" t="s">
        <v>426</v>
      </c>
      <c r="D127" s="74" t="s">
        <v>427</v>
      </c>
      <c r="E127" s="74" t="s">
        <v>428</v>
      </c>
      <c r="F127" s="74" t="s">
        <v>429</v>
      </c>
      <c r="G127" s="74" t="s">
        <v>430</v>
      </c>
      <c r="H127" s="63" t="s">
        <v>431</v>
      </c>
      <c r="I127" s="75" t="s">
        <v>432</v>
      </c>
    </row>
    <row r="128" spans="2:10" x14ac:dyDescent="0.3">
      <c r="B128" s="371">
        <f>'III. Datos Entrada-BE'!B115</f>
        <v>0</v>
      </c>
      <c r="C128" s="236">
        <f>'III. Datos Entrada-BE'!$C$90</f>
        <v>0</v>
      </c>
      <c r="D128" s="236">
        <f>'III. Datos Entrada-BE'!C181</f>
        <v>0</v>
      </c>
      <c r="E128" s="237">
        <f>'V. BE CH4-AS'!$C$17</f>
        <v>0</v>
      </c>
      <c r="F128" s="236">
        <f>'III. Datos Entrada-BE'!$C$161</f>
        <v>0</v>
      </c>
      <c r="G128" s="236">
        <f>'III. Datos Entrada-BE'!$C$115</f>
        <v>0</v>
      </c>
      <c r="H128" s="50">
        <f>C128*D128*E128*'III. Datos Entrada-BE'!$G$43*F128*G128*0.717*0.001</f>
        <v>0</v>
      </c>
      <c r="I128" s="52">
        <f t="shared" ref="I128:I137" si="8">H128*PCG</f>
        <v>0</v>
      </c>
      <c r="J128" s="2"/>
    </row>
    <row r="129" spans="2:10" x14ac:dyDescent="0.3">
      <c r="B129" s="991">
        <f>'III. Datos Entrada-BE'!B116</f>
        <v>0</v>
      </c>
      <c r="C129" s="992">
        <f>'III. Datos Entrada-BE'!$D$90</f>
        <v>0</v>
      </c>
      <c r="D129" s="992">
        <f>'III. Datos Entrada-BE'!D181</f>
        <v>0</v>
      </c>
      <c r="E129" s="993">
        <f>'V. BE CH4-AS'!$C$65</f>
        <v>0</v>
      </c>
      <c r="F129" s="992">
        <f>'III. Datos Entrada-BE'!$C$161</f>
        <v>0</v>
      </c>
      <c r="G129" s="992">
        <f>'III. Datos Entrada-BE'!$C$116</f>
        <v>0</v>
      </c>
      <c r="H129" s="961">
        <f>C129*D129*E129*'III. Datos Entrada-BE'!$G$43*F129*G129*0.717*0.001</f>
        <v>0</v>
      </c>
      <c r="I129" s="994">
        <f t="shared" si="8"/>
        <v>0</v>
      </c>
      <c r="J129" s="2"/>
    </row>
    <row r="130" spans="2:10" x14ac:dyDescent="0.3">
      <c r="B130" s="991">
        <f>'III. Datos Entrada-BE'!B117</f>
        <v>0</v>
      </c>
      <c r="C130" s="992">
        <f>'III. Datos Entrada-BE'!$E$90</f>
        <v>0</v>
      </c>
      <c r="D130" s="992">
        <f>'III. Datos Entrada-BE'!E181</f>
        <v>0</v>
      </c>
      <c r="E130" s="993">
        <f>'III. Datos Entrada-BE'!$D$103</f>
        <v>0</v>
      </c>
      <c r="F130" s="992">
        <f>'III. Datos Entrada-BE'!$C$161</f>
        <v>0</v>
      </c>
      <c r="G130" s="992">
        <f>'III. Datos Entrada-BE'!$C$117</f>
        <v>0</v>
      </c>
      <c r="H130" s="961">
        <f>C130*D130*E130*'III. Datos Entrada-BE'!$G$43*F130*G130*0.717*0.001</f>
        <v>0</v>
      </c>
      <c r="I130" s="994">
        <f t="shared" si="8"/>
        <v>0</v>
      </c>
      <c r="J130" s="2"/>
    </row>
    <row r="131" spans="2:10" x14ac:dyDescent="0.3">
      <c r="B131" s="991">
        <f>'III. Datos Entrada-BE'!B118</f>
        <v>0</v>
      </c>
      <c r="C131" s="992">
        <f>'III. Datos Entrada-BE'!$F$90</f>
        <v>0</v>
      </c>
      <c r="D131" s="992">
        <f>'III. Datos Entrada-BE'!F181</f>
        <v>0</v>
      </c>
      <c r="E131" s="993">
        <f>'III. Datos Entrada-BE'!$D$104</f>
        <v>0</v>
      </c>
      <c r="F131" s="992">
        <f>'III. Datos Entrada-BE'!$C$161</f>
        <v>0</v>
      </c>
      <c r="G131" s="992">
        <f>'III. Datos Entrada-BE'!$C$118</f>
        <v>0</v>
      </c>
      <c r="H131" s="961">
        <f>C131*D131*E131*'III. Datos Entrada-BE'!$G$43*F131*G131*0.717*0.001</f>
        <v>0</v>
      </c>
      <c r="I131" s="994">
        <f t="shared" si="8"/>
        <v>0</v>
      </c>
      <c r="J131" s="2"/>
    </row>
    <row r="132" spans="2:10" x14ac:dyDescent="0.3">
      <c r="B132" s="991">
        <f>'III. Datos Entrada-BE'!B119</f>
        <v>0</v>
      </c>
      <c r="C132" s="992">
        <f>'III. Datos Entrada-BE'!$G$90</f>
        <v>0</v>
      </c>
      <c r="D132" s="992">
        <f>'III. Datos Entrada-BE'!G181</f>
        <v>0</v>
      </c>
      <c r="E132" s="993">
        <f>'III. Datos Entrada-BE'!$D$105</f>
        <v>0</v>
      </c>
      <c r="F132" s="992">
        <f>'III. Datos Entrada-BE'!$C$161</f>
        <v>0</v>
      </c>
      <c r="G132" s="992">
        <f>'III. Datos Entrada-BE'!$C$119</f>
        <v>0</v>
      </c>
      <c r="H132" s="961">
        <f>C132*D132*E132*'III. Datos Entrada-BE'!$G$43*F132*G132*0.717*0.001</f>
        <v>0</v>
      </c>
      <c r="I132" s="994">
        <f t="shared" si="8"/>
        <v>0</v>
      </c>
      <c r="J132" s="2"/>
    </row>
    <row r="133" spans="2:10" x14ac:dyDescent="0.3">
      <c r="B133" s="991">
        <f>'III. Datos Entrada-BE'!B120</f>
        <v>0</v>
      </c>
      <c r="C133" s="992">
        <f>'III. Datos Entrada-BE'!$H$90</f>
        <v>0</v>
      </c>
      <c r="D133" s="992">
        <f>'III. Datos Entrada-BE'!H181</f>
        <v>0</v>
      </c>
      <c r="E133" s="993">
        <f>'III. Datos Entrada-BE'!$D$106</f>
        <v>0</v>
      </c>
      <c r="F133" s="992">
        <f>'III. Datos Entrada-BE'!$C$161</f>
        <v>0</v>
      </c>
      <c r="G133" s="992">
        <f>'III. Datos Entrada-BE'!$C$120</f>
        <v>0</v>
      </c>
      <c r="H133" s="961">
        <f>C133*D133*E133*'III. Datos Entrada-BE'!$G$43*F133*G133*0.717*0.001</f>
        <v>0</v>
      </c>
      <c r="I133" s="994">
        <f t="shared" si="8"/>
        <v>0</v>
      </c>
      <c r="J133" s="2"/>
    </row>
    <row r="134" spans="2:10" x14ac:dyDescent="0.3">
      <c r="B134" s="991">
        <f>'III. Datos Entrada-BE'!B121</f>
        <v>0</v>
      </c>
      <c r="C134" s="992">
        <f>'III. Datos Entrada-BE'!$I$90</f>
        <v>0</v>
      </c>
      <c r="D134" s="992">
        <f>'III. Datos Entrada-BE'!I181</f>
        <v>0</v>
      </c>
      <c r="E134" s="993">
        <f>'III. Datos Entrada-BE'!$D$107</f>
        <v>0</v>
      </c>
      <c r="F134" s="992">
        <f>'III. Datos Entrada-BE'!$C$161</f>
        <v>0</v>
      </c>
      <c r="G134" s="992">
        <f>'III. Datos Entrada-BE'!$C$121</f>
        <v>0</v>
      </c>
      <c r="H134" s="961">
        <f>C134*D134*E134*'III. Datos Entrada-BE'!$G$43*F134*G134*0.717*0.001</f>
        <v>0</v>
      </c>
      <c r="I134" s="994">
        <f t="shared" si="8"/>
        <v>0</v>
      </c>
      <c r="J134" s="2"/>
    </row>
    <row r="135" spans="2:10" x14ac:dyDescent="0.3">
      <c r="B135" s="991">
        <f>'III. Datos Entrada-BE'!B122</f>
        <v>0</v>
      </c>
      <c r="C135" s="992">
        <f>'III. Datos Entrada-BE'!$J$90</f>
        <v>0</v>
      </c>
      <c r="D135" s="992">
        <f>'III. Datos Entrada-BE'!J181</f>
        <v>0</v>
      </c>
      <c r="E135" s="993">
        <f>'III. Datos Entrada-BE'!$D$108</f>
        <v>0</v>
      </c>
      <c r="F135" s="992">
        <f>'III. Datos Entrada-BE'!$C$161</f>
        <v>0</v>
      </c>
      <c r="G135" s="992">
        <f>'III. Datos Entrada-BE'!$C$122</f>
        <v>0</v>
      </c>
      <c r="H135" s="961">
        <f>C135*D135*E135*'III. Datos Entrada-BE'!$G$43*F135*G135*0.717*0.001</f>
        <v>0</v>
      </c>
      <c r="I135" s="994">
        <f t="shared" si="8"/>
        <v>0</v>
      </c>
      <c r="J135" s="2"/>
    </row>
    <row r="136" spans="2:10" x14ac:dyDescent="0.3">
      <c r="B136" s="991">
        <f>'III. Datos Entrada-BE'!B123</f>
        <v>0</v>
      </c>
      <c r="C136" s="992">
        <f>'III. Datos Entrada-BE'!$K$90</f>
        <v>0</v>
      </c>
      <c r="D136" s="992">
        <f>'III. Datos Entrada-BE'!K181</f>
        <v>0</v>
      </c>
      <c r="E136" s="993">
        <f>'III. Datos Entrada-BE'!$D$109</f>
        <v>0</v>
      </c>
      <c r="F136" s="992">
        <f>'III. Datos Entrada-BE'!$C$161</f>
        <v>0</v>
      </c>
      <c r="G136" s="992">
        <f>'III. Datos Entrada-BE'!$C$123</f>
        <v>0</v>
      </c>
      <c r="H136" s="961">
        <f>C136*D136*E136*'III. Datos Entrada-BE'!$G$43*F136*G136*0.717*0.001</f>
        <v>0</v>
      </c>
      <c r="I136" s="994">
        <f t="shared" si="8"/>
        <v>0</v>
      </c>
      <c r="J136" s="2"/>
    </row>
    <row r="137" spans="2:10" ht="13.5" thickBot="1" x14ac:dyDescent="0.35">
      <c r="B137" s="995">
        <f>'III. Datos Entrada-BE'!B124</f>
        <v>0</v>
      </c>
      <c r="C137" s="996">
        <f>'III. Datos Entrada-BE'!$L$90</f>
        <v>0</v>
      </c>
      <c r="D137" s="996">
        <f>'III. Datos Entrada-BE'!L181</f>
        <v>0</v>
      </c>
      <c r="E137" s="997">
        <f>'III. Datos Entrada-BE'!$D$110</f>
        <v>0</v>
      </c>
      <c r="F137" s="996">
        <f>'III. Datos Entrada-BE'!$C$161</f>
        <v>0</v>
      </c>
      <c r="G137" s="996">
        <f>'III. Datos Entrada-BE'!$C$124</f>
        <v>0</v>
      </c>
      <c r="H137" s="967">
        <f>C137*D137*E137*'III. Datos Entrada-BE'!$G$43*F137*G137*0.717*0.001</f>
        <v>0</v>
      </c>
      <c r="I137" s="998">
        <f t="shared" si="8"/>
        <v>0</v>
      </c>
      <c r="J137" s="2"/>
    </row>
    <row r="138" spans="2:10" ht="13.5" thickBot="1" x14ac:dyDescent="0.35">
      <c r="B138" s="420" t="s">
        <v>433</v>
      </c>
      <c r="C138" s="240"/>
      <c r="D138" s="240"/>
      <c r="E138" s="240"/>
      <c r="F138" s="240"/>
      <c r="G138" s="242"/>
      <c r="H138" s="999">
        <f>SUM(H128:H137)</f>
        <v>0</v>
      </c>
      <c r="I138" s="252">
        <f>SUM(I128:I137)</f>
        <v>0</v>
      </c>
      <c r="J138" s="2"/>
    </row>
    <row r="139" spans="2:10" ht="13.5" thickBot="1" x14ac:dyDescent="0.35">
      <c r="B139" s="26"/>
      <c r="H139" s="8"/>
      <c r="I139" s="8"/>
      <c r="J139" s="2"/>
    </row>
    <row r="140" spans="2:10" ht="13.5" thickBot="1" x14ac:dyDescent="0.35">
      <c r="B140" s="419">
        <f>'III. Datos Entrada-BE'!C138</f>
        <v>0</v>
      </c>
      <c r="H140" s="3"/>
      <c r="J140" s="2"/>
    </row>
    <row r="141" spans="2:10" s="22" customFormat="1" ht="16.5" thickBot="1" x14ac:dyDescent="0.45">
      <c r="B141" s="285" t="s">
        <v>134</v>
      </c>
      <c r="C141" s="74" t="s">
        <v>426</v>
      </c>
      <c r="D141" s="74" t="s">
        <v>427</v>
      </c>
      <c r="E141" s="74" t="s">
        <v>428</v>
      </c>
      <c r="F141" s="74" t="s">
        <v>429</v>
      </c>
      <c r="G141" s="74" t="s">
        <v>430</v>
      </c>
      <c r="H141" s="63" t="s">
        <v>431</v>
      </c>
      <c r="I141" s="75" t="s">
        <v>432</v>
      </c>
    </row>
    <row r="142" spans="2:10" x14ac:dyDescent="0.3">
      <c r="B142" s="371">
        <f>'III. Datos Entrada-BE'!B115</f>
        <v>0</v>
      </c>
      <c r="C142" s="236">
        <f>'III. Datos Entrada-BE'!$C$90</f>
        <v>0</v>
      </c>
      <c r="D142" s="236">
        <f>'III. Datos Entrada-BE'!C182</f>
        <v>0</v>
      </c>
      <c r="E142" s="237">
        <f>'V. BE CH4-AS'!$C$17</f>
        <v>0</v>
      </c>
      <c r="F142" s="236">
        <f>'III. Datos Entrada-BE'!$C$162</f>
        <v>0</v>
      </c>
      <c r="G142" s="236">
        <f>'III. Datos Entrada-BE'!$C$115</f>
        <v>0</v>
      </c>
      <c r="H142" s="50">
        <f>C142*D142*E142*'III. Datos Entrada-BE'!$G$43*F142*G142*0.717*0.001</f>
        <v>0</v>
      </c>
      <c r="I142" s="52">
        <f t="shared" ref="I142:I151" si="9">H142*PCG</f>
        <v>0</v>
      </c>
      <c r="J142" s="2"/>
    </row>
    <row r="143" spans="2:10" x14ac:dyDescent="0.3">
      <c r="B143" s="991">
        <f>'III. Datos Entrada-BE'!B116</f>
        <v>0</v>
      </c>
      <c r="C143" s="992">
        <f>'III. Datos Entrada-BE'!$D$90</f>
        <v>0</v>
      </c>
      <c r="D143" s="992">
        <f>'III. Datos Entrada-BE'!D182</f>
        <v>0</v>
      </c>
      <c r="E143" s="993">
        <f>'V. BE CH4-AS'!$C$65</f>
        <v>0</v>
      </c>
      <c r="F143" s="992">
        <f>'III. Datos Entrada-BE'!$C$162</f>
        <v>0</v>
      </c>
      <c r="G143" s="992">
        <f>'III. Datos Entrada-BE'!$C$116</f>
        <v>0</v>
      </c>
      <c r="H143" s="961">
        <f>C143*D143*E143*'III. Datos Entrada-BE'!$G$43*F143*G143*0.717*0.001</f>
        <v>0</v>
      </c>
      <c r="I143" s="994">
        <f t="shared" si="9"/>
        <v>0</v>
      </c>
      <c r="J143" s="2"/>
    </row>
    <row r="144" spans="2:10" x14ac:dyDescent="0.3">
      <c r="B144" s="991">
        <f>'III. Datos Entrada-BE'!B117</f>
        <v>0</v>
      </c>
      <c r="C144" s="992">
        <f>'III. Datos Entrada-BE'!$E$90</f>
        <v>0</v>
      </c>
      <c r="D144" s="992">
        <f>'III. Datos Entrada-BE'!E182</f>
        <v>0</v>
      </c>
      <c r="E144" s="993">
        <f>'III. Datos Entrada-BE'!$D$103</f>
        <v>0</v>
      </c>
      <c r="F144" s="992">
        <f>'III. Datos Entrada-BE'!$C$162</f>
        <v>0</v>
      </c>
      <c r="G144" s="992">
        <f>'III. Datos Entrada-BE'!$C$117</f>
        <v>0</v>
      </c>
      <c r="H144" s="961">
        <f>C144*D144*E144*'III. Datos Entrada-BE'!$G$43*F144*G144*0.717*0.001</f>
        <v>0</v>
      </c>
      <c r="I144" s="994">
        <f t="shared" si="9"/>
        <v>0</v>
      </c>
      <c r="J144" s="2"/>
    </row>
    <row r="145" spans="2:10" x14ac:dyDescent="0.3">
      <c r="B145" s="991">
        <f>'III. Datos Entrada-BE'!B118</f>
        <v>0</v>
      </c>
      <c r="C145" s="992">
        <f>'III. Datos Entrada-BE'!$F$90</f>
        <v>0</v>
      </c>
      <c r="D145" s="992">
        <f>'III. Datos Entrada-BE'!F182</f>
        <v>0</v>
      </c>
      <c r="E145" s="993">
        <f>'III. Datos Entrada-BE'!$D$104</f>
        <v>0</v>
      </c>
      <c r="F145" s="992">
        <f>'III. Datos Entrada-BE'!$C$162</f>
        <v>0</v>
      </c>
      <c r="G145" s="992">
        <f>'III. Datos Entrada-BE'!$C$118</f>
        <v>0</v>
      </c>
      <c r="H145" s="961">
        <f>C145*D145*E145*'III. Datos Entrada-BE'!$G$43*F145*G145*0.717*0.001</f>
        <v>0</v>
      </c>
      <c r="I145" s="994">
        <f t="shared" si="9"/>
        <v>0</v>
      </c>
      <c r="J145" s="2"/>
    </row>
    <row r="146" spans="2:10" x14ac:dyDescent="0.3">
      <c r="B146" s="991">
        <f>'III. Datos Entrada-BE'!B119</f>
        <v>0</v>
      </c>
      <c r="C146" s="992">
        <f>'III. Datos Entrada-BE'!$G$90</f>
        <v>0</v>
      </c>
      <c r="D146" s="992">
        <f>'III. Datos Entrada-BE'!G182</f>
        <v>0</v>
      </c>
      <c r="E146" s="993">
        <f>'III. Datos Entrada-BE'!$D$105</f>
        <v>0</v>
      </c>
      <c r="F146" s="992">
        <f>'III. Datos Entrada-BE'!$C$162</f>
        <v>0</v>
      </c>
      <c r="G146" s="992">
        <f>'III. Datos Entrada-BE'!$C$119</f>
        <v>0</v>
      </c>
      <c r="H146" s="961">
        <f>C146*D146*E146*'III. Datos Entrada-BE'!$G$43*F146*G146*0.717*0.001</f>
        <v>0</v>
      </c>
      <c r="I146" s="994">
        <f t="shared" si="9"/>
        <v>0</v>
      </c>
      <c r="J146" s="2"/>
    </row>
    <row r="147" spans="2:10" x14ac:dyDescent="0.3">
      <c r="B147" s="991">
        <f>'III. Datos Entrada-BE'!B120</f>
        <v>0</v>
      </c>
      <c r="C147" s="992">
        <f>'III. Datos Entrada-BE'!$H$90</f>
        <v>0</v>
      </c>
      <c r="D147" s="992">
        <f>'III. Datos Entrada-BE'!H182</f>
        <v>0</v>
      </c>
      <c r="E147" s="993">
        <f>'III. Datos Entrada-BE'!$D$106</f>
        <v>0</v>
      </c>
      <c r="F147" s="992">
        <f>'III. Datos Entrada-BE'!$C$162</f>
        <v>0</v>
      </c>
      <c r="G147" s="992">
        <f>'III. Datos Entrada-BE'!$C$120</f>
        <v>0</v>
      </c>
      <c r="H147" s="961">
        <f>C147*D147*E147*'III. Datos Entrada-BE'!$G$43*F147*G147*0.717*0.001</f>
        <v>0</v>
      </c>
      <c r="I147" s="994">
        <f t="shared" si="9"/>
        <v>0</v>
      </c>
      <c r="J147" s="2"/>
    </row>
    <row r="148" spans="2:10" x14ac:dyDescent="0.3">
      <c r="B148" s="991">
        <f>'III. Datos Entrada-BE'!B121</f>
        <v>0</v>
      </c>
      <c r="C148" s="992">
        <f>'III. Datos Entrada-BE'!$I$90</f>
        <v>0</v>
      </c>
      <c r="D148" s="992">
        <f>'III. Datos Entrada-BE'!I182</f>
        <v>0</v>
      </c>
      <c r="E148" s="993">
        <f>'III. Datos Entrada-BE'!$D$107</f>
        <v>0</v>
      </c>
      <c r="F148" s="992">
        <f>'III. Datos Entrada-BE'!$C$162</f>
        <v>0</v>
      </c>
      <c r="G148" s="992">
        <f>'III. Datos Entrada-BE'!$C$121</f>
        <v>0</v>
      </c>
      <c r="H148" s="961">
        <f>C148*D148*E148*'III. Datos Entrada-BE'!$G$43*F148*G148*0.717*0.001</f>
        <v>0</v>
      </c>
      <c r="I148" s="994">
        <f t="shared" si="9"/>
        <v>0</v>
      </c>
      <c r="J148" s="2"/>
    </row>
    <row r="149" spans="2:10" x14ac:dyDescent="0.3">
      <c r="B149" s="991">
        <f>'III. Datos Entrada-BE'!B122</f>
        <v>0</v>
      </c>
      <c r="C149" s="992">
        <f>'III. Datos Entrada-BE'!$J$90</f>
        <v>0</v>
      </c>
      <c r="D149" s="992">
        <f>'III. Datos Entrada-BE'!J182</f>
        <v>0</v>
      </c>
      <c r="E149" s="993">
        <f>'III. Datos Entrada-BE'!$D$108</f>
        <v>0</v>
      </c>
      <c r="F149" s="992">
        <f>'III. Datos Entrada-BE'!$C$162</f>
        <v>0</v>
      </c>
      <c r="G149" s="992">
        <f>'III. Datos Entrada-BE'!$C$122</f>
        <v>0</v>
      </c>
      <c r="H149" s="961">
        <f>C149*D149*E149*'III. Datos Entrada-BE'!$G$43*F149*G149*0.717*0.001</f>
        <v>0</v>
      </c>
      <c r="I149" s="994">
        <f t="shared" si="9"/>
        <v>0</v>
      </c>
      <c r="J149" s="2"/>
    </row>
    <row r="150" spans="2:10" x14ac:dyDescent="0.3">
      <c r="B150" s="991">
        <f>'III. Datos Entrada-BE'!B123</f>
        <v>0</v>
      </c>
      <c r="C150" s="992">
        <f>'III. Datos Entrada-BE'!$K$90</f>
        <v>0</v>
      </c>
      <c r="D150" s="992">
        <f>'III. Datos Entrada-BE'!K182</f>
        <v>0</v>
      </c>
      <c r="E150" s="993">
        <f>'III. Datos Entrada-BE'!$D$109</f>
        <v>0</v>
      </c>
      <c r="F150" s="992">
        <f>'III. Datos Entrada-BE'!$C$162</f>
        <v>0</v>
      </c>
      <c r="G150" s="992">
        <f>'III. Datos Entrada-BE'!$C$123</f>
        <v>0</v>
      </c>
      <c r="H150" s="961">
        <f>C150*D150*E150*'III. Datos Entrada-BE'!$G$43*F150*G150*0.717*0.001</f>
        <v>0</v>
      </c>
      <c r="I150" s="994">
        <f t="shared" si="9"/>
        <v>0</v>
      </c>
      <c r="J150" s="2"/>
    </row>
    <row r="151" spans="2:10" ht="13.5" thickBot="1" x14ac:dyDescent="0.35">
      <c r="B151" s="995">
        <f>'III. Datos Entrada-BE'!B124</f>
        <v>0</v>
      </c>
      <c r="C151" s="996">
        <f>'III. Datos Entrada-BE'!$L$90</f>
        <v>0</v>
      </c>
      <c r="D151" s="996">
        <f>'III. Datos Entrada-BE'!L182</f>
        <v>0</v>
      </c>
      <c r="E151" s="997">
        <f>'III. Datos Entrada-BE'!$D$110</f>
        <v>0</v>
      </c>
      <c r="F151" s="996">
        <f>'III. Datos Entrada-BE'!$C$162</f>
        <v>0</v>
      </c>
      <c r="G151" s="996">
        <f>'III. Datos Entrada-BE'!$C$124</f>
        <v>0</v>
      </c>
      <c r="H151" s="967">
        <f>C151*D151*E151*'III. Datos Entrada-BE'!$G$43*F151*G151*0.717*0.001</f>
        <v>0</v>
      </c>
      <c r="I151" s="998">
        <f t="shared" si="9"/>
        <v>0</v>
      </c>
      <c r="J151" s="2"/>
    </row>
    <row r="152" spans="2:10" ht="13.5" thickBot="1" x14ac:dyDescent="0.35">
      <c r="B152" s="420" t="s">
        <v>433</v>
      </c>
      <c r="C152" s="240"/>
      <c r="D152" s="240"/>
      <c r="E152" s="240"/>
      <c r="F152" s="240"/>
      <c r="G152" s="242"/>
      <c r="H152" s="999">
        <f>SUM(H142:H151)</f>
        <v>0</v>
      </c>
      <c r="I152" s="252">
        <f>SUM(I142:I151)</f>
        <v>0</v>
      </c>
      <c r="J152" s="2"/>
    </row>
    <row r="153" spans="2:10" ht="13.5" thickBot="1" x14ac:dyDescent="0.35">
      <c r="B153" s="26"/>
      <c r="H153" s="8"/>
      <c r="I153" s="8"/>
      <c r="J153" s="2"/>
    </row>
    <row r="154" spans="2:10" ht="13.5" thickBot="1" x14ac:dyDescent="0.35">
      <c r="B154" s="419">
        <f>'III. Datos Entrada-BE'!C139</f>
        <v>0</v>
      </c>
      <c r="H154" s="3"/>
      <c r="J154" s="2"/>
    </row>
    <row r="155" spans="2:10" s="22" customFormat="1" ht="16.5" thickBot="1" x14ac:dyDescent="0.45">
      <c r="B155" s="285" t="s">
        <v>134</v>
      </c>
      <c r="C155" s="74" t="s">
        <v>426</v>
      </c>
      <c r="D155" s="74" t="s">
        <v>427</v>
      </c>
      <c r="E155" s="74" t="s">
        <v>428</v>
      </c>
      <c r="F155" s="74" t="s">
        <v>429</v>
      </c>
      <c r="G155" s="74" t="s">
        <v>430</v>
      </c>
      <c r="H155" s="63" t="s">
        <v>431</v>
      </c>
      <c r="I155" s="75" t="s">
        <v>432</v>
      </c>
    </row>
    <row r="156" spans="2:10" x14ac:dyDescent="0.3">
      <c r="B156" s="371">
        <f>'III. Datos Entrada-BE'!B115</f>
        <v>0</v>
      </c>
      <c r="C156" s="236">
        <f>'III. Datos Entrada-BE'!$C$90</f>
        <v>0</v>
      </c>
      <c r="D156" s="236">
        <f>'III. Datos Entrada-BE'!C183</f>
        <v>0</v>
      </c>
      <c r="E156" s="237">
        <f>'V. BE CH4-AS'!$C$17</f>
        <v>0</v>
      </c>
      <c r="F156" s="236">
        <f>'III. Datos Entrada-BE'!$C$163</f>
        <v>0</v>
      </c>
      <c r="G156" s="236">
        <f>'III. Datos Entrada-BE'!$C$115</f>
        <v>0</v>
      </c>
      <c r="H156" s="50">
        <f>C156*D156*E156*'III. Datos Entrada-BE'!$G$43*F156*G156*0.717*0.001</f>
        <v>0</v>
      </c>
      <c r="I156" s="52">
        <f t="shared" ref="I156:I165" si="10">H156*PCG</f>
        <v>0</v>
      </c>
      <c r="J156" s="2"/>
    </row>
    <row r="157" spans="2:10" x14ac:dyDescent="0.3">
      <c r="B157" s="991">
        <f>'III. Datos Entrada-BE'!B116</f>
        <v>0</v>
      </c>
      <c r="C157" s="992">
        <f>'III. Datos Entrada-BE'!$D$90</f>
        <v>0</v>
      </c>
      <c r="D157" s="992">
        <f>'III. Datos Entrada-BE'!D183</f>
        <v>0</v>
      </c>
      <c r="E157" s="993">
        <f>'V. BE CH4-AS'!$C$65</f>
        <v>0</v>
      </c>
      <c r="F157" s="992">
        <f>'III. Datos Entrada-BE'!$C$163</f>
        <v>0</v>
      </c>
      <c r="G157" s="992">
        <f>'III. Datos Entrada-BE'!$C$116</f>
        <v>0</v>
      </c>
      <c r="H157" s="961">
        <f>C157*D157*E157*'III. Datos Entrada-BE'!$G$43*F157*G157*0.717*0.001</f>
        <v>0</v>
      </c>
      <c r="I157" s="994">
        <f t="shared" si="10"/>
        <v>0</v>
      </c>
      <c r="J157" s="2"/>
    </row>
    <row r="158" spans="2:10" x14ac:dyDescent="0.3">
      <c r="B158" s="991">
        <f>'III. Datos Entrada-BE'!B117</f>
        <v>0</v>
      </c>
      <c r="C158" s="992">
        <f>'III. Datos Entrada-BE'!$E$90</f>
        <v>0</v>
      </c>
      <c r="D158" s="992">
        <f>'III. Datos Entrada-BE'!E183</f>
        <v>0</v>
      </c>
      <c r="E158" s="993">
        <f>'III. Datos Entrada-BE'!$D$103</f>
        <v>0</v>
      </c>
      <c r="F158" s="992">
        <f>'III. Datos Entrada-BE'!$C$163</f>
        <v>0</v>
      </c>
      <c r="G158" s="992">
        <f>'III. Datos Entrada-BE'!$C$117</f>
        <v>0</v>
      </c>
      <c r="H158" s="961">
        <f>C158*D158*E158*'III. Datos Entrada-BE'!$G$43*F158*G158*0.717*0.001</f>
        <v>0</v>
      </c>
      <c r="I158" s="994">
        <f t="shared" si="10"/>
        <v>0</v>
      </c>
      <c r="J158" s="2"/>
    </row>
    <row r="159" spans="2:10" x14ac:dyDescent="0.3">
      <c r="B159" s="991">
        <f>'III. Datos Entrada-BE'!B118</f>
        <v>0</v>
      </c>
      <c r="C159" s="992">
        <f>'III. Datos Entrada-BE'!$F$90</f>
        <v>0</v>
      </c>
      <c r="D159" s="992">
        <f>'III. Datos Entrada-BE'!F183</f>
        <v>0</v>
      </c>
      <c r="E159" s="993">
        <f>'III. Datos Entrada-BE'!$D$104</f>
        <v>0</v>
      </c>
      <c r="F159" s="992">
        <f>'III. Datos Entrada-BE'!$C$163</f>
        <v>0</v>
      </c>
      <c r="G159" s="992">
        <f>'III. Datos Entrada-BE'!$C$118</f>
        <v>0</v>
      </c>
      <c r="H159" s="961">
        <f>C159*D159*E159*'III. Datos Entrada-BE'!$G$43*F159*G159*0.717*0.001</f>
        <v>0</v>
      </c>
      <c r="I159" s="994">
        <f t="shared" si="10"/>
        <v>0</v>
      </c>
      <c r="J159" s="2"/>
    </row>
    <row r="160" spans="2:10" x14ac:dyDescent="0.3">
      <c r="B160" s="991">
        <f>'III. Datos Entrada-BE'!B119</f>
        <v>0</v>
      </c>
      <c r="C160" s="992">
        <f>'III. Datos Entrada-BE'!$G$90</f>
        <v>0</v>
      </c>
      <c r="D160" s="992">
        <f>'III. Datos Entrada-BE'!G183</f>
        <v>0</v>
      </c>
      <c r="E160" s="993">
        <f>'III. Datos Entrada-BE'!$D$105</f>
        <v>0</v>
      </c>
      <c r="F160" s="992">
        <f>'III. Datos Entrada-BE'!$C$163</f>
        <v>0</v>
      </c>
      <c r="G160" s="992">
        <f>'III. Datos Entrada-BE'!$C$119</f>
        <v>0</v>
      </c>
      <c r="H160" s="961">
        <f>C160*D160*E160*'III. Datos Entrada-BE'!$G$43*F160*G160*0.717*0.001</f>
        <v>0</v>
      </c>
      <c r="I160" s="994">
        <f t="shared" si="10"/>
        <v>0</v>
      </c>
      <c r="J160" s="2"/>
    </row>
    <row r="161" spans="1:10" x14ac:dyDescent="0.3">
      <c r="B161" s="991">
        <f>'III. Datos Entrada-BE'!B120</f>
        <v>0</v>
      </c>
      <c r="C161" s="992">
        <f>'III. Datos Entrada-BE'!$H$90</f>
        <v>0</v>
      </c>
      <c r="D161" s="992">
        <f>'III. Datos Entrada-BE'!H183</f>
        <v>0</v>
      </c>
      <c r="E161" s="993">
        <f>'III. Datos Entrada-BE'!$D$106</f>
        <v>0</v>
      </c>
      <c r="F161" s="992">
        <f>'III. Datos Entrada-BE'!$C$163</f>
        <v>0</v>
      </c>
      <c r="G161" s="992">
        <f>'III. Datos Entrada-BE'!$C$120</f>
        <v>0</v>
      </c>
      <c r="H161" s="961">
        <f>C161*D161*E161*'III. Datos Entrada-BE'!$G$43*F161*G161*0.717*0.001</f>
        <v>0</v>
      </c>
      <c r="I161" s="994">
        <f t="shared" si="10"/>
        <v>0</v>
      </c>
      <c r="J161" s="2"/>
    </row>
    <row r="162" spans="1:10" x14ac:dyDescent="0.3">
      <c r="B162" s="991">
        <f>'III. Datos Entrada-BE'!B121</f>
        <v>0</v>
      </c>
      <c r="C162" s="992">
        <f>'III. Datos Entrada-BE'!$I$90</f>
        <v>0</v>
      </c>
      <c r="D162" s="992">
        <f>'III. Datos Entrada-BE'!I183</f>
        <v>0</v>
      </c>
      <c r="E162" s="993">
        <f>'III. Datos Entrada-BE'!$D$107</f>
        <v>0</v>
      </c>
      <c r="F162" s="992">
        <f>'III. Datos Entrada-BE'!$C$163</f>
        <v>0</v>
      </c>
      <c r="G162" s="992">
        <f>'III. Datos Entrada-BE'!$C$121</f>
        <v>0</v>
      </c>
      <c r="H162" s="961">
        <f>C162*D162*E162*'III. Datos Entrada-BE'!$G$43*F162*G162*0.717*0.001</f>
        <v>0</v>
      </c>
      <c r="I162" s="994">
        <f t="shared" si="10"/>
        <v>0</v>
      </c>
      <c r="J162" s="2"/>
    </row>
    <row r="163" spans="1:10" x14ac:dyDescent="0.3">
      <c r="B163" s="991">
        <f>'III. Datos Entrada-BE'!B122</f>
        <v>0</v>
      </c>
      <c r="C163" s="992">
        <f>'III. Datos Entrada-BE'!$J$90</f>
        <v>0</v>
      </c>
      <c r="D163" s="992">
        <f>'III. Datos Entrada-BE'!J183</f>
        <v>0</v>
      </c>
      <c r="E163" s="993">
        <f>'III. Datos Entrada-BE'!$D$108</f>
        <v>0</v>
      </c>
      <c r="F163" s="992">
        <f>'III. Datos Entrada-BE'!$C$163</f>
        <v>0</v>
      </c>
      <c r="G163" s="992">
        <f>'III. Datos Entrada-BE'!$C$122</f>
        <v>0</v>
      </c>
      <c r="H163" s="961">
        <f>C163*D163*E163*'III. Datos Entrada-BE'!$G$43*F163*G163*0.717*0.001</f>
        <v>0</v>
      </c>
      <c r="I163" s="994">
        <f t="shared" si="10"/>
        <v>0</v>
      </c>
      <c r="J163" s="2"/>
    </row>
    <row r="164" spans="1:10" x14ac:dyDescent="0.3">
      <c r="B164" s="991">
        <f>'III. Datos Entrada-BE'!B123</f>
        <v>0</v>
      </c>
      <c r="C164" s="992">
        <f>'III. Datos Entrada-BE'!$K$90</f>
        <v>0</v>
      </c>
      <c r="D164" s="992">
        <f>'III. Datos Entrada-BE'!K183</f>
        <v>0</v>
      </c>
      <c r="E164" s="993">
        <f>'III. Datos Entrada-BE'!$D$109</f>
        <v>0</v>
      </c>
      <c r="F164" s="992">
        <f>'III. Datos Entrada-BE'!$C$163</f>
        <v>0</v>
      </c>
      <c r="G164" s="992">
        <f>'III. Datos Entrada-BE'!$C$123</f>
        <v>0</v>
      </c>
      <c r="H164" s="961">
        <f>C164*D164*E164*'III. Datos Entrada-BE'!$G$43*F164*G164*0.717*0.001</f>
        <v>0</v>
      </c>
      <c r="I164" s="994">
        <f t="shared" si="10"/>
        <v>0</v>
      </c>
      <c r="J164" s="2"/>
    </row>
    <row r="165" spans="1:10" ht="13.5" thickBot="1" x14ac:dyDescent="0.35">
      <c r="B165" s="995">
        <f>'III. Datos Entrada-BE'!B124</f>
        <v>0</v>
      </c>
      <c r="C165" s="996">
        <f>'III. Datos Entrada-BE'!$L$90</f>
        <v>0</v>
      </c>
      <c r="D165" s="996">
        <f>'III. Datos Entrada-BE'!L183</f>
        <v>0</v>
      </c>
      <c r="E165" s="997">
        <f>'III. Datos Entrada-BE'!$D$110</f>
        <v>0</v>
      </c>
      <c r="F165" s="996">
        <f>'III. Datos Entrada-BE'!$C$163</f>
        <v>0</v>
      </c>
      <c r="G165" s="996">
        <f>'III. Datos Entrada-BE'!$C$124</f>
        <v>0</v>
      </c>
      <c r="H165" s="967">
        <f>C165*D165*E165*'III. Datos Entrada-BE'!$G$43*F165*G165*0.717*0.001</f>
        <v>0</v>
      </c>
      <c r="I165" s="998">
        <f t="shared" si="10"/>
        <v>0</v>
      </c>
      <c r="J165" s="2"/>
    </row>
    <row r="166" spans="1:10" ht="13.5" thickBot="1" x14ac:dyDescent="0.35">
      <c r="B166" s="244" t="s">
        <v>433</v>
      </c>
      <c r="C166" s="245"/>
      <c r="D166" s="245"/>
      <c r="E166" s="245"/>
      <c r="F166" s="245"/>
      <c r="G166" s="246"/>
      <c r="H166" s="243">
        <f>SUM(H156:H165)</f>
        <v>0</v>
      </c>
      <c r="I166" s="55">
        <f>SUM(I156:I165)</f>
        <v>0</v>
      </c>
    </row>
    <row r="167" spans="1:10" x14ac:dyDescent="0.3">
      <c r="H167" s="8"/>
      <c r="I167" s="8"/>
    </row>
    <row r="168" spans="1:10" x14ac:dyDescent="0.3">
      <c r="I168" s="8"/>
      <c r="J168" s="8"/>
    </row>
    <row r="169" spans="1:10" ht="16" thickBot="1" x14ac:dyDescent="0.3">
      <c r="B169" s="78" t="s">
        <v>435</v>
      </c>
    </row>
    <row r="170" spans="1:10" ht="16" x14ac:dyDescent="0.4">
      <c r="A170" s="9"/>
      <c r="B170" s="247" t="s">
        <v>431</v>
      </c>
      <c r="C170" s="248">
        <f>H26+H40+H54+H68+H82+H96+H110+H124+H138+H152+H166</f>
        <v>0</v>
      </c>
      <c r="D170" s="88" t="s">
        <v>55</v>
      </c>
      <c r="E170" s="9"/>
      <c r="F170" s="9"/>
      <c r="G170" s="9"/>
      <c r="H170" s="9"/>
    </row>
    <row r="171" spans="1:10" ht="16.5" thickBot="1" x14ac:dyDescent="0.45">
      <c r="A171" s="9"/>
      <c r="B171" s="754" t="s">
        <v>432</v>
      </c>
      <c r="C171" s="755">
        <f>I26+I40+I54+I68+I82+I96+I110+I124+I138+I152+I166</f>
        <v>0</v>
      </c>
      <c r="D171" s="81" t="s">
        <v>57</v>
      </c>
      <c r="E171" s="9"/>
      <c r="F171" s="9"/>
      <c r="G171" s="9"/>
      <c r="H171" s="9"/>
    </row>
    <row r="172" spans="1:10" ht="13.5" thickBot="1" x14ac:dyDescent="0.35"/>
    <row r="173" spans="1:10" ht="12.5" x14ac:dyDescent="0.25">
      <c r="B173" s="1051" t="s">
        <v>436</v>
      </c>
      <c r="C173" s="1052"/>
      <c r="D173" s="1052"/>
      <c r="E173" s="1052"/>
      <c r="F173" s="1052"/>
      <c r="G173" s="1052"/>
      <c r="H173" s="1053"/>
      <c r="I173" s="2"/>
      <c r="J173" s="2"/>
    </row>
    <row r="174" spans="1:10" ht="12.5" x14ac:dyDescent="0.25">
      <c r="B174" s="1054"/>
      <c r="C174" s="1055"/>
      <c r="D174" s="1055"/>
      <c r="E174" s="1055"/>
      <c r="F174" s="1055"/>
      <c r="G174" s="1055"/>
      <c r="H174" s="1056"/>
      <c r="I174" s="2"/>
      <c r="J174" s="2"/>
    </row>
    <row r="175" spans="1:10" ht="12.5" x14ac:dyDescent="0.25">
      <c r="B175" s="1054"/>
      <c r="C175" s="1055"/>
      <c r="D175" s="1055"/>
      <c r="E175" s="1055"/>
      <c r="F175" s="1055"/>
      <c r="G175" s="1055"/>
      <c r="H175" s="1056"/>
      <c r="I175" s="2"/>
      <c r="J175" s="2"/>
    </row>
    <row r="176" spans="1:10" ht="12.5" x14ac:dyDescent="0.25">
      <c r="B176" s="1054"/>
      <c r="C176" s="1055"/>
      <c r="D176" s="1055"/>
      <c r="E176" s="1055"/>
      <c r="F176" s="1055"/>
      <c r="G176" s="1055"/>
      <c r="H176" s="1056"/>
      <c r="I176" s="2"/>
      <c r="J176" s="2"/>
    </row>
    <row r="177" spans="2:10" ht="12.5" x14ac:dyDescent="0.25">
      <c r="B177" s="1054"/>
      <c r="C177" s="1055"/>
      <c r="D177" s="1055"/>
      <c r="E177" s="1055"/>
      <c r="F177" s="1055"/>
      <c r="G177" s="1055"/>
      <c r="H177" s="1056"/>
      <c r="I177" s="2"/>
      <c r="J177" s="2"/>
    </row>
    <row r="178" spans="2:10" ht="12.5" x14ac:dyDescent="0.25">
      <c r="B178" s="1054"/>
      <c r="C178" s="1055"/>
      <c r="D178" s="1055"/>
      <c r="E178" s="1055"/>
      <c r="F178" s="1055"/>
      <c r="G178" s="1055"/>
      <c r="H178" s="1056"/>
      <c r="I178" s="2"/>
      <c r="J178" s="2"/>
    </row>
    <row r="179" spans="2:10" thickBot="1" x14ac:dyDescent="0.3">
      <c r="B179" s="1057"/>
      <c r="C179" s="1058"/>
      <c r="D179" s="1058"/>
      <c r="E179" s="1058"/>
      <c r="F179" s="1058"/>
      <c r="G179" s="1058"/>
      <c r="H179" s="1059"/>
      <c r="I179" s="2"/>
      <c r="J179" s="2"/>
    </row>
  </sheetData>
  <sheetProtection algorithmName="SHA-512" hashValue="Y+JgTd3WXtW+ajslU3cFT+9VNBgkIQ3VOUeC8MBJeCZWFBtIsKeh0zGblGpR9NPFnSOrxKGhSoHkNATN9SAs1Q==" saltValue="VJrs5f5onwgDJ3KycNXFPw==" spinCount="100000" sheet="1" objects="1" scenarios="1"/>
  <mergeCells count="2">
    <mergeCell ref="B12:J12"/>
    <mergeCell ref="B173:H17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48"/>
  <sheetViews>
    <sheetView showGridLines="0" topLeftCell="A29" zoomScale="80" zoomScaleNormal="80" workbookViewId="0">
      <selection activeCell="D16" sqref="D16"/>
    </sheetView>
  </sheetViews>
  <sheetFormatPr defaultColWidth="8.83203125" defaultRowHeight="12.5" x14ac:dyDescent="0.25"/>
  <cols>
    <col min="1" max="1" width="3.83203125" style="2" customWidth="1"/>
    <col min="2" max="2" width="32.33203125" style="2" customWidth="1"/>
    <col min="3" max="3" width="24.5" style="3" customWidth="1"/>
    <col min="4" max="4" width="26.83203125" style="3" bestFit="1" customWidth="1"/>
    <col min="5" max="5" width="25.08203125" style="3" bestFit="1" customWidth="1"/>
    <col min="6" max="6" width="28" style="3" bestFit="1" customWidth="1"/>
    <col min="7" max="7" width="23.58203125" style="3" bestFit="1" customWidth="1"/>
    <col min="8" max="8" width="26.5" style="3" bestFit="1" customWidth="1"/>
    <col min="9" max="16384" width="8.83203125" style="2"/>
  </cols>
  <sheetData>
    <row r="1" spans="2:9" ht="13" x14ac:dyDescent="0.3">
      <c r="B1" s="1"/>
    </row>
    <row r="2" spans="2:9" ht="18" x14ac:dyDescent="0.4">
      <c r="B2" s="6" t="s">
        <v>437</v>
      </c>
    </row>
    <row r="3" spans="2:9" ht="13" x14ac:dyDescent="0.3">
      <c r="B3" s="9"/>
    </row>
    <row r="4" spans="2:9" ht="13" x14ac:dyDescent="0.3">
      <c r="B4" s="9" t="s">
        <v>45</v>
      </c>
      <c r="C4" s="11"/>
      <c r="D4" s="18"/>
      <c r="E4" s="22"/>
      <c r="F4" s="14"/>
      <c r="G4" s="14"/>
      <c r="H4" s="14"/>
      <c r="I4" s="10"/>
    </row>
    <row r="5" spans="2:9" ht="13" x14ac:dyDescent="0.3">
      <c r="B5" s="893" t="s">
        <v>46</v>
      </c>
      <c r="C5" s="894" t="s">
        <v>421</v>
      </c>
      <c r="D5" s="895"/>
      <c r="E5" s="22"/>
      <c r="F5" s="14"/>
      <c r="G5" s="14"/>
      <c r="H5" s="14"/>
      <c r="I5" s="10"/>
    </row>
    <row r="6" spans="2:9" ht="13" x14ac:dyDescent="0.3">
      <c r="B6" s="880" t="s">
        <v>48</v>
      </c>
      <c r="C6" s="1028" t="s">
        <v>49</v>
      </c>
      <c r="D6" s="1029"/>
      <c r="E6" s="22"/>
      <c r="F6" s="14"/>
      <c r="G6" s="14"/>
      <c r="H6" s="14"/>
      <c r="I6" s="10"/>
    </row>
    <row r="7" spans="2:9" ht="13" x14ac:dyDescent="0.3">
      <c r="B7" s="891" t="s">
        <v>83</v>
      </c>
      <c r="C7" s="1144" t="s">
        <v>422</v>
      </c>
      <c r="D7" s="1145"/>
      <c r="E7" s="22"/>
      <c r="F7" s="14"/>
      <c r="G7" s="14"/>
      <c r="H7" s="14"/>
      <c r="I7" s="10"/>
    </row>
    <row r="8" spans="2:9" ht="13" x14ac:dyDescent="0.3">
      <c r="B8" s="22"/>
      <c r="C8" s="83"/>
      <c r="E8" s="12"/>
      <c r="F8" s="14"/>
      <c r="G8" s="14"/>
      <c r="H8" s="14"/>
      <c r="I8" s="10"/>
    </row>
    <row r="9" spans="2:9" ht="13" x14ac:dyDescent="0.3">
      <c r="B9" s="13" t="s">
        <v>395</v>
      </c>
      <c r="E9" s="8"/>
    </row>
    <row r="10" spans="2:9" ht="13" x14ac:dyDescent="0.3">
      <c r="B10" s="13"/>
      <c r="E10" s="8"/>
    </row>
    <row r="11" spans="2:9" ht="22" customHeight="1" x14ac:dyDescent="0.25">
      <c r="B11" s="1064" t="s">
        <v>438</v>
      </c>
      <c r="C11" s="1064"/>
      <c r="D11" s="1064"/>
      <c r="E11" s="1064"/>
      <c r="F11" s="1064"/>
      <c r="G11" s="1064"/>
      <c r="H11" s="1064"/>
    </row>
    <row r="12" spans="2:9" ht="13" x14ac:dyDescent="0.3">
      <c r="B12" s="19"/>
      <c r="C12" s="21"/>
      <c r="D12" s="21"/>
      <c r="E12" s="8"/>
    </row>
    <row r="13" spans="2:9" ht="15.5" x14ac:dyDescent="0.35">
      <c r="B13" s="17" t="s">
        <v>439</v>
      </c>
    </row>
    <row r="14" spans="2:9" ht="13.5" thickBot="1" x14ac:dyDescent="0.35">
      <c r="B14" s="139"/>
    </row>
    <row r="15" spans="2:9" s="10" customFormat="1" ht="15.5" thickBot="1" x14ac:dyDescent="0.45">
      <c r="B15" s="507" t="s">
        <v>134</v>
      </c>
      <c r="C15" s="28" t="s">
        <v>440</v>
      </c>
      <c r="D15" s="28" t="s">
        <v>441</v>
      </c>
      <c r="E15" s="28" t="s">
        <v>442</v>
      </c>
      <c r="F15" s="87" t="s">
        <v>443</v>
      </c>
      <c r="G15" s="512" t="s">
        <v>444</v>
      </c>
      <c r="H15" s="87" t="s">
        <v>445</v>
      </c>
    </row>
    <row r="16" spans="2:9" ht="13" x14ac:dyDescent="0.3">
      <c r="B16" s="371">
        <f>'III. Datos Entrada-BE'!B115</f>
        <v>0</v>
      </c>
      <c r="C16" s="1007">
        <f>'V. BE CH4-AS'!I32+'V. BE CH4-AS'!I56</f>
        <v>0</v>
      </c>
      <c r="D16" s="1007">
        <f t="shared" ref="D16:D25" si="0">C16*PCG</f>
        <v>0</v>
      </c>
      <c r="E16" s="1007">
        <f>'VI. BE CH4-nAS'!H16+'VI. BE CH4-nAS'!H30+'VI. BE CH4-nAS'!H44+'VI. BE CH4-nAS'!H58+'VI. BE CH4-nAS'!H72+'VI. BE CH4-nAS'!H86+'VI. BE CH4-nAS'!H100+'VI. BE CH4-nAS'!H114+'VI. BE CH4-nAS'!H128+'VI. BE CH4-nAS'!H142+'VI. BE CH4-nAS'!H156</f>
        <v>0</v>
      </c>
      <c r="F16" s="1008">
        <f t="shared" ref="F16:F25" si="1">E16*PCG</f>
        <v>0</v>
      </c>
      <c r="G16" s="1009">
        <f>C16+E16</f>
        <v>0</v>
      </c>
      <c r="H16" s="1010">
        <f>D16+F16</f>
        <v>0</v>
      </c>
    </row>
    <row r="17" spans="2:8" ht="13" x14ac:dyDescent="0.3">
      <c r="B17" s="991">
        <f>'III. Datos Entrada-BE'!B116</f>
        <v>0</v>
      </c>
      <c r="C17" s="1011">
        <f>'V. BE CH4-AS'!I80+'V. BE CH4-AS'!I105</f>
        <v>0</v>
      </c>
      <c r="D17" s="510">
        <f t="shared" si="0"/>
        <v>0</v>
      </c>
      <c r="E17" s="1011">
        <f>'VI. BE CH4-nAS'!H17+'VI. BE CH4-nAS'!H31+'VI. BE CH4-nAS'!H45+'VI. BE CH4-nAS'!H59+'VI. BE CH4-nAS'!H73+'VI. BE CH4-nAS'!H87+'VI. BE CH4-nAS'!H101+'VI. BE CH4-nAS'!H115+'VI. BE CH4-nAS'!H129+'VI. BE CH4-nAS'!H143+'VI. BE CH4-nAS'!H157</f>
        <v>0</v>
      </c>
      <c r="F17" s="511">
        <f t="shared" si="1"/>
        <v>0</v>
      </c>
      <c r="G17" s="1012">
        <f>C17+E17</f>
        <v>0</v>
      </c>
      <c r="H17" s="1013">
        <f t="shared" ref="G17:H25" si="2">D17+F17</f>
        <v>0</v>
      </c>
    </row>
    <row r="18" spans="2:8" ht="13" x14ac:dyDescent="0.3">
      <c r="B18" s="991">
        <f>'III. Datos Entrada-BE'!B117</f>
        <v>0</v>
      </c>
      <c r="C18" s="1011">
        <f>'V. BE CH4-AS'!I129+'V. BE CH4-AS'!I153</f>
        <v>0</v>
      </c>
      <c r="D18" s="510">
        <f t="shared" si="0"/>
        <v>0</v>
      </c>
      <c r="E18" s="1011">
        <f>'VI. BE CH4-nAS'!H18+'VI. BE CH4-nAS'!H32+'VI. BE CH4-nAS'!H46+'VI. BE CH4-nAS'!H60+'VI. BE CH4-nAS'!H74+'VI. BE CH4-nAS'!H88+'VI. BE CH4-nAS'!H102+'VI. BE CH4-nAS'!H116+'VI. BE CH4-nAS'!H130+'VI. BE CH4-nAS'!H144+'VI. BE CH4-nAS'!H158</f>
        <v>0</v>
      </c>
      <c r="F18" s="511">
        <f t="shared" si="1"/>
        <v>0</v>
      </c>
      <c r="G18" s="1012">
        <f t="shared" si="2"/>
        <v>0</v>
      </c>
      <c r="H18" s="1013">
        <f t="shared" si="2"/>
        <v>0</v>
      </c>
    </row>
    <row r="19" spans="2:8" ht="13" x14ac:dyDescent="0.3">
      <c r="B19" s="991">
        <f>'III. Datos Entrada-BE'!B118</f>
        <v>0</v>
      </c>
      <c r="C19" s="1011">
        <f>'V. BE CH4-AS'!I177+'V. BE CH4-AS'!I201</f>
        <v>0</v>
      </c>
      <c r="D19" s="510">
        <f t="shared" si="0"/>
        <v>0</v>
      </c>
      <c r="E19" s="1011">
        <f>'VI. BE CH4-nAS'!H19+'VI. BE CH4-nAS'!H33+'VI. BE CH4-nAS'!H47+'VI. BE CH4-nAS'!H61+'VI. BE CH4-nAS'!H75+'VI. BE CH4-nAS'!H89+'VI. BE CH4-nAS'!H103+'VI. BE CH4-nAS'!H117+'VI. BE CH4-nAS'!H131+'VI. BE CH4-nAS'!H145+'VI. BE CH4-nAS'!H159</f>
        <v>0</v>
      </c>
      <c r="F19" s="511">
        <f t="shared" si="1"/>
        <v>0</v>
      </c>
      <c r="G19" s="1012">
        <f t="shared" si="2"/>
        <v>0</v>
      </c>
      <c r="H19" s="1013">
        <f t="shared" si="2"/>
        <v>0</v>
      </c>
    </row>
    <row r="20" spans="2:8" ht="13" x14ac:dyDescent="0.3">
      <c r="B20" s="991">
        <f>'III. Datos Entrada-BE'!B119</f>
        <v>0</v>
      </c>
      <c r="C20" s="1011">
        <f>'V. BE CH4-AS'!I224+'V. BE CH4-AS'!I249</f>
        <v>0</v>
      </c>
      <c r="D20" s="510">
        <f t="shared" si="0"/>
        <v>0</v>
      </c>
      <c r="E20" s="1011">
        <f>'VI. BE CH4-nAS'!H20+'VI. BE CH4-nAS'!H34+'VI. BE CH4-nAS'!H48+'VI. BE CH4-nAS'!H62+'VI. BE CH4-nAS'!H76+'VI. BE CH4-nAS'!H90+'VI. BE CH4-nAS'!H104+'VI. BE CH4-nAS'!H118+'VI. BE CH4-nAS'!H132+'VI. BE CH4-nAS'!H146+'VI. BE CH4-nAS'!H160</f>
        <v>0</v>
      </c>
      <c r="F20" s="511">
        <f t="shared" si="1"/>
        <v>0</v>
      </c>
      <c r="G20" s="1012">
        <f t="shared" si="2"/>
        <v>0</v>
      </c>
      <c r="H20" s="1013">
        <f t="shared" si="2"/>
        <v>0</v>
      </c>
    </row>
    <row r="21" spans="2:8" ht="13" x14ac:dyDescent="0.3">
      <c r="B21" s="991">
        <f>'III. Datos Entrada-BE'!B120</f>
        <v>0</v>
      </c>
      <c r="C21" s="1011">
        <f>'V. BE CH4-AS'!I273+'V. BE CH4-AS'!I297</f>
        <v>0</v>
      </c>
      <c r="D21" s="510">
        <f t="shared" si="0"/>
        <v>0</v>
      </c>
      <c r="E21" s="1011">
        <f>'VI. BE CH4-nAS'!H21+'VI. BE CH4-nAS'!H35+'VI. BE CH4-nAS'!H49+'VI. BE CH4-nAS'!H63+'VI. BE CH4-nAS'!H77+'VI. BE CH4-nAS'!H91+'VI. BE CH4-nAS'!H105+'VI. BE CH4-nAS'!H119+'VI. BE CH4-nAS'!H133+'VI. BE CH4-nAS'!H147+'VI. BE CH4-nAS'!H161</f>
        <v>0</v>
      </c>
      <c r="F21" s="511">
        <f t="shared" si="1"/>
        <v>0</v>
      </c>
      <c r="G21" s="1012">
        <f t="shared" si="2"/>
        <v>0</v>
      </c>
      <c r="H21" s="1013">
        <f t="shared" si="2"/>
        <v>0</v>
      </c>
    </row>
    <row r="22" spans="2:8" ht="13" x14ac:dyDescent="0.3">
      <c r="B22" s="991">
        <f>'III. Datos Entrada-BE'!B121</f>
        <v>0</v>
      </c>
      <c r="C22" s="1011">
        <f>'V. BE CH4-AS'!I323+'V. BE CH4-AS'!I347</f>
        <v>0</v>
      </c>
      <c r="D22" s="510">
        <f t="shared" si="0"/>
        <v>0</v>
      </c>
      <c r="E22" s="1011">
        <f>'VI. BE CH4-nAS'!H22+'VI. BE CH4-nAS'!H36+'VI. BE CH4-nAS'!H50+'VI. BE CH4-nAS'!H64+'VI. BE CH4-nAS'!H78+'VI. BE CH4-nAS'!H92+'VI. BE CH4-nAS'!H106+'VI. BE CH4-nAS'!H120+'VI. BE CH4-nAS'!H134+'VI. BE CH4-nAS'!H148+'VI. BE CH4-nAS'!H162</f>
        <v>0</v>
      </c>
      <c r="F22" s="511">
        <f t="shared" si="1"/>
        <v>0</v>
      </c>
      <c r="G22" s="1012">
        <f t="shared" si="2"/>
        <v>0</v>
      </c>
      <c r="H22" s="1013">
        <f t="shared" si="2"/>
        <v>0</v>
      </c>
    </row>
    <row r="23" spans="2:8" ht="13" x14ac:dyDescent="0.3">
      <c r="B23" s="991">
        <f>'III. Datos Entrada-BE'!B122</f>
        <v>0</v>
      </c>
      <c r="C23" s="1011">
        <f>'V. BE CH4-AS'!I370+'V. BE CH4-AS'!I394</f>
        <v>0</v>
      </c>
      <c r="D23" s="510">
        <f t="shared" si="0"/>
        <v>0</v>
      </c>
      <c r="E23" s="1011">
        <f>'VI. BE CH4-nAS'!H23+'VI. BE CH4-nAS'!H37+'VI. BE CH4-nAS'!H51+'VI. BE CH4-nAS'!H65+'VI. BE CH4-nAS'!H79+'VI. BE CH4-nAS'!H93+'VI. BE CH4-nAS'!H107+'VI. BE CH4-nAS'!H121+'VI. BE CH4-nAS'!H135+'VI. BE CH4-nAS'!H149+'VI. BE CH4-nAS'!H163</f>
        <v>0</v>
      </c>
      <c r="F23" s="511">
        <f t="shared" si="1"/>
        <v>0</v>
      </c>
      <c r="G23" s="1012">
        <f t="shared" si="2"/>
        <v>0</v>
      </c>
      <c r="H23" s="1013">
        <f t="shared" si="2"/>
        <v>0</v>
      </c>
    </row>
    <row r="24" spans="2:8" ht="13" x14ac:dyDescent="0.3">
      <c r="B24" s="991">
        <f>'III. Datos Entrada-BE'!B123</f>
        <v>0</v>
      </c>
      <c r="C24" s="1011">
        <f>'V. BE CH4-AS'!I418+'V. BE CH4-AS'!I442</f>
        <v>0</v>
      </c>
      <c r="D24" s="510">
        <f t="shared" si="0"/>
        <v>0</v>
      </c>
      <c r="E24" s="1011">
        <f>'VI. BE CH4-nAS'!H24+'VI. BE CH4-nAS'!H38+'VI. BE CH4-nAS'!H52+'VI. BE CH4-nAS'!H66+'VI. BE CH4-nAS'!H80+'VI. BE CH4-nAS'!H94+'VI. BE CH4-nAS'!H108+'VI. BE CH4-nAS'!H122+'VI. BE CH4-nAS'!H136+'VI. BE CH4-nAS'!H150+'VI. BE CH4-nAS'!H164</f>
        <v>0</v>
      </c>
      <c r="F24" s="511">
        <f t="shared" si="1"/>
        <v>0</v>
      </c>
      <c r="G24" s="1012">
        <f t="shared" si="2"/>
        <v>0</v>
      </c>
      <c r="H24" s="1013">
        <f t="shared" si="2"/>
        <v>0</v>
      </c>
    </row>
    <row r="25" spans="2:8" ht="13.5" thickBot="1" x14ac:dyDescent="0.35">
      <c r="B25" s="995">
        <f>'III. Datos Entrada-BE'!B124</f>
        <v>0</v>
      </c>
      <c r="C25" s="1014">
        <f>'V. BE CH4-AS'!I466+'V. BE CH4-AS'!I490</f>
        <v>0</v>
      </c>
      <c r="D25" s="1015">
        <f t="shared" si="0"/>
        <v>0</v>
      </c>
      <c r="E25" s="1014">
        <f>'VI. BE CH4-nAS'!H25+'VI. BE CH4-nAS'!H39+'VI. BE CH4-nAS'!H53+'VI. BE CH4-nAS'!H67+'VI. BE CH4-nAS'!H81+'VI. BE CH4-nAS'!H95+'VI. BE CH4-nAS'!H109+'VI. BE CH4-nAS'!H123+'VI. BE CH4-nAS'!H137+'VI. BE CH4-nAS'!H151+'VI. BE CH4-nAS'!H165</f>
        <v>0</v>
      </c>
      <c r="F25" s="1016">
        <f t="shared" si="1"/>
        <v>0</v>
      </c>
      <c r="G25" s="1017">
        <f t="shared" si="2"/>
        <v>0</v>
      </c>
      <c r="H25" s="1018">
        <f t="shared" si="2"/>
        <v>0</v>
      </c>
    </row>
    <row r="26" spans="2:8" ht="13" x14ac:dyDescent="0.3">
      <c r="B26" s="9"/>
    </row>
    <row r="27" spans="2:8" ht="15.5" x14ac:dyDescent="0.35">
      <c r="B27" s="17" t="s">
        <v>446</v>
      </c>
    </row>
    <row r="28" spans="2:8" ht="13.5" thickBot="1" x14ac:dyDescent="0.35">
      <c r="B28" s="9"/>
    </row>
    <row r="29" spans="2:8" s="214" customFormat="1" ht="26.5" thickBot="1" x14ac:dyDescent="0.4">
      <c r="B29" s="343" t="s">
        <v>447</v>
      </c>
      <c r="C29" s="513" t="s">
        <v>448</v>
      </c>
      <c r="D29" s="199" t="s">
        <v>449</v>
      </c>
      <c r="E29" s="275"/>
      <c r="F29" s="1034" t="s">
        <v>436</v>
      </c>
      <c r="G29" s="1052"/>
      <c r="H29" s="1053"/>
    </row>
    <row r="30" spans="2:8" ht="13" x14ac:dyDescent="0.3">
      <c r="B30" s="372">
        <f>'III. Datos Entrada-BE'!B129</f>
        <v>0</v>
      </c>
      <c r="C30" s="339">
        <f>'V. BE CH4-AS'!I32+'V. BE CH4-AS'!I80+'V. BE CH4-AS'!I129+'V. BE CH4-AS'!I177+'V. BE CH4-AS'!I224+'V. BE CH4-AS'!I273+'V. BE CH4-AS'!I323+'V. BE CH4-AS'!I370+'V. BE CH4-AS'!I418+'V. BE CH4-AS'!I466</f>
        <v>0</v>
      </c>
      <c r="D30" s="340">
        <f t="shared" ref="D30:D42" si="3">C30*PCG</f>
        <v>0</v>
      </c>
      <c r="F30" s="1054"/>
      <c r="G30" s="1055"/>
      <c r="H30" s="1056"/>
    </row>
    <row r="31" spans="2:8" ht="13" x14ac:dyDescent="0.3">
      <c r="B31" s="1002">
        <f>'III. Datos Entrada-BE'!B130</f>
        <v>0</v>
      </c>
      <c r="C31" s="1001">
        <f>'V. BE CH4-AS'!I490+'V. BE CH4-AS'!I442+'V. BE CH4-AS'!I394+'V. BE CH4-AS'!I347+'V. BE CH4-AS'!I297+'V. BE CH4-AS'!I249+'V. BE CH4-AS'!I201+'V. BE CH4-AS'!I153+'V. BE CH4-AS'!I105+'V. BE CH4-AS'!I56</f>
        <v>0</v>
      </c>
      <c r="D31" s="1003">
        <f t="shared" si="3"/>
        <v>0</v>
      </c>
      <c r="F31" s="1054"/>
      <c r="G31" s="1055"/>
      <c r="H31" s="1056"/>
    </row>
    <row r="32" spans="2:8" ht="13" x14ac:dyDescent="0.3">
      <c r="B32" s="1002">
        <f>'III. Datos Entrada-BE'!C129</f>
        <v>0</v>
      </c>
      <c r="C32" s="1001">
        <f>'VI. BE CH4-nAS'!H26</f>
        <v>0</v>
      </c>
      <c r="D32" s="1003">
        <f t="shared" si="3"/>
        <v>0</v>
      </c>
      <c r="F32" s="1054"/>
      <c r="G32" s="1055"/>
      <c r="H32" s="1056"/>
    </row>
    <row r="33" spans="2:8" ht="13" x14ac:dyDescent="0.3">
      <c r="B33" s="1002">
        <f>'III. Datos Entrada-BE'!C130</f>
        <v>0</v>
      </c>
      <c r="C33" s="1001">
        <f>'VI. BE CH4-nAS'!H40</f>
        <v>0</v>
      </c>
      <c r="D33" s="1003">
        <f t="shared" si="3"/>
        <v>0</v>
      </c>
      <c r="F33" s="1054"/>
      <c r="G33" s="1055"/>
      <c r="H33" s="1056"/>
    </row>
    <row r="34" spans="2:8" ht="13" x14ac:dyDescent="0.3">
      <c r="B34" s="1002">
        <f>'III. Datos Entrada-BE'!C131</f>
        <v>0</v>
      </c>
      <c r="C34" s="1001">
        <f>'VI. BE CH4-nAS'!H54</f>
        <v>0</v>
      </c>
      <c r="D34" s="1003">
        <f t="shared" si="3"/>
        <v>0</v>
      </c>
      <c r="F34" s="1054"/>
      <c r="G34" s="1055"/>
      <c r="H34" s="1056"/>
    </row>
    <row r="35" spans="2:8" ht="13" x14ac:dyDescent="0.3">
      <c r="B35" s="1002">
        <f>'III. Datos Entrada-BE'!C132</f>
        <v>0</v>
      </c>
      <c r="C35" s="1001">
        <f>'VI. BE CH4-nAS'!H68</f>
        <v>0</v>
      </c>
      <c r="D35" s="1003">
        <f t="shared" si="3"/>
        <v>0</v>
      </c>
      <c r="F35" s="1054"/>
      <c r="G35" s="1055"/>
      <c r="H35" s="1056"/>
    </row>
    <row r="36" spans="2:8" ht="13" x14ac:dyDescent="0.3">
      <c r="B36" s="1002">
        <f>'III. Datos Entrada-BE'!C133</f>
        <v>0</v>
      </c>
      <c r="C36" s="1001">
        <f>'VI. BE CH4-nAS'!H82</f>
        <v>0</v>
      </c>
      <c r="D36" s="1003">
        <f t="shared" si="3"/>
        <v>0</v>
      </c>
      <c r="F36" s="1054"/>
      <c r="G36" s="1055"/>
      <c r="H36" s="1056"/>
    </row>
    <row r="37" spans="2:8" ht="13" x14ac:dyDescent="0.3">
      <c r="B37" s="1002">
        <f>'III. Datos Entrada-BE'!C134</f>
        <v>0</v>
      </c>
      <c r="C37" s="1001">
        <f>'VI. BE CH4-nAS'!H96</f>
        <v>0</v>
      </c>
      <c r="D37" s="1003">
        <f t="shared" si="3"/>
        <v>0</v>
      </c>
      <c r="F37" s="1054"/>
      <c r="G37" s="1055"/>
      <c r="H37" s="1056"/>
    </row>
    <row r="38" spans="2:8" ht="13" x14ac:dyDescent="0.3">
      <c r="B38" s="1002">
        <f>'III. Datos Entrada-BE'!C135</f>
        <v>0</v>
      </c>
      <c r="C38" s="1001">
        <f>'VI. BE CH4-nAS'!H110</f>
        <v>0</v>
      </c>
      <c r="D38" s="1003">
        <f t="shared" si="3"/>
        <v>0</v>
      </c>
      <c r="F38" s="1054"/>
      <c r="G38" s="1055"/>
      <c r="H38" s="1056"/>
    </row>
    <row r="39" spans="2:8" ht="13" x14ac:dyDescent="0.3">
      <c r="B39" s="1002">
        <f>'III. Datos Entrada-BE'!C136</f>
        <v>0</v>
      </c>
      <c r="C39" s="1001">
        <f>'VI. BE CH4-nAS'!H124</f>
        <v>0</v>
      </c>
      <c r="D39" s="1003">
        <f t="shared" si="3"/>
        <v>0</v>
      </c>
      <c r="F39" s="1054"/>
      <c r="G39" s="1055"/>
      <c r="H39" s="1056"/>
    </row>
    <row r="40" spans="2:8" ht="13" x14ac:dyDescent="0.3">
      <c r="B40" s="1002">
        <f>'III. Datos Entrada-BE'!C137</f>
        <v>0</v>
      </c>
      <c r="C40" s="1001">
        <f>'VI. BE CH4-nAS'!H138</f>
        <v>0</v>
      </c>
      <c r="D40" s="1003">
        <f t="shared" si="3"/>
        <v>0</v>
      </c>
      <c r="F40" s="1054"/>
      <c r="G40" s="1055"/>
      <c r="H40" s="1056"/>
    </row>
    <row r="41" spans="2:8" ht="13" x14ac:dyDescent="0.3">
      <c r="B41" s="1002">
        <f>'III. Datos Entrada-BE'!C138</f>
        <v>0</v>
      </c>
      <c r="C41" s="1001">
        <f>'VI. BE CH4-nAS'!H152</f>
        <v>0</v>
      </c>
      <c r="D41" s="1003">
        <f t="shared" si="3"/>
        <v>0</v>
      </c>
      <c r="F41" s="1054"/>
      <c r="G41" s="1055"/>
      <c r="H41" s="1056"/>
    </row>
    <row r="42" spans="2:8" ht="13.5" thickBot="1" x14ac:dyDescent="0.35">
      <c r="B42" s="1004">
        <f>'III. Datos Entrada-BE'!C139</f>
        <v>0</v>
      </c>
      <c r="C42" s="1005">
        <f>'VI. BE CH4-nAS'!H166</f>
        <v>0</v>
      </c>
      <c r="D42" s="1006">
        <f t="shared" si="3"/>
        <v>0</v>
      </c>
      <c r="F42" s="1054"/>
      <c r="G42" s="1055"/>
      <c r="H42" s="1056"/>
    </row>
    <row r="43" spans="2:8" ht="13" x14ac:dyDescent="0.3">
      <c r="B43" s="9"/>
      <c r="C43" s="83"/>
      <c r="F43" s="1054"/>
      <c r="G43" s="1055"/>
      <c r="H43" s="1056"/>
    </row>
    <row r="44" spans="2:8" ht="15.5" x14ac:dyDescent="0.35">
      <c r="B44" s="17" t="s">
        <v>450</v>
      </c>
      <c r="F44" s="1054"/>
      <c r="G44" s="1055"/>
      <c r="H44" s="1056"/>
    </row>
    <row r="45" spans="2:8" ht="13.5" thickBot="1" x14ac:dyDescent="0.35">
      <c r="B45" s="1143"/>
      <c r="C45" s="1064"/>
      <c r="D45" s="1064"/>
      <c r="E45" s="21"/>
      <c r="F45" s="1054"/>
      <c r="G45" s="1055"/>
      <c r="H45" s="1056"/>
    </row>
    <row r="46" spans="2:8" s="9" customFormat="1" ht="16.5" thickBot="1" x14ac:dyDescent="0.45">
      <c r="B46" s="249" t="s">
        <v>451</v>
      </c>
      <c r="C46" s="250">
        <f>SUM(C30:C42)</f>
        <v>0</v>
      </c>
      <c r="D46" s="88" t="s">
        <v>55</v>
      </c>
      <c r="E46" s="88"/>
      <c r="F46" s="1054"/>
      <c r="G46" s="1055"/>
      <c r="H46" s="1056"/>
    </row>
    <row r="47" spans="2:8" s="9" customFormat="1" ht="16.5" thickBot="1" x14ac:dyDescent="0.45">
      <c r="B47" s="251" t="s">
        <v>449</v>
      </c>
      <c r="C47" s="252">
        <f>SUM(D30:D42)</f>
        <v>0</v>
      </c>
      <c r="D47" s="81" t="s">
        <v>57</v>
      </c>
      <c r="E47" s="8"/>
      <c r="F47" s="1054"/>
      <c r="G47" s="1055"/>
      <c r="H47" s="1056"/>
    </row>
    <row r="48" spans="2:8" ht="13" thickBot="1" x14ac:dyDescent="0.3">
      <c r="F48" s="1057"/>
      <c r="G48" s="1058"/>
      <c r="H48" s="1059"/>
    </row>
  </sheetData>
  <sheetProtection algorithmName="SHA-512" hashValue="6oplJ/2VjOiuKXCBqfwOFxq1Kt+qPlsZC/qT4A8Hr7R0uSd5s1hC92luzSBUVCGSArqvEVU2EPLx+IRFZ/1Csw==" saltValue="W0KwqzFCI3LoqxznyW8z/A==" spinCount="100000" sheet="1" objects="1" scenarios="1"/>
  <mergeCells count="5">
    <mergeCell ref="B11:H11"/>
    <mergeCell ref="F29:H48"/>
    <mergeCell ref="B45:D45"/>
    <mergeCell ref="C6:D6"/>
    <mergeCell ref="C7:D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35"/>
  <sheetViews>
    <sheetView showGridLines="0" topLeftCell="A9" zoomScale="80" zoomScaleNormal="80" workbookViewId="0">
      <selection activeCell="H18" sqref="H18"/>
    </sheetView>
  </sheetViews>
  <sheetFormatPr defaultColWidth="8.83203125" defaultRowHeight="12.5" x14ac:dyDescent="0.25"/>
  <cols>
    <col min="1" max="1" width="3.5" style="2" customWidth="1"/>
    <col min="2" max="2" width="16.33203125" style="2" customWidth="1"/>
    <col min="3" max="3" width="8.33203125" style="2" bestFit="1" customWidth="1"/>
    <col min="4" max="4" width="9.5" style="2" bestFit="1" customWidth="1"/>
    <col min="5" max="5" width="15.58203125" style="3" bestFit="1" customWidth="1"/>
    <col min="6" max="6" width="12.5" style="2" bestFit="1" customWidth="1"/>
    <col min="7" max="7" width="29.08203125" style="2" bestFit="1" customWidth="1"/>
    <col min="8" max="9" width="10.08203125" style="3" bestFit="1" customWidth="1"/>
    <col min="10" max="10" width="16.33203125" style="2" bestFit="1" customWidth="1"/>
    <col min="11" max="11" width="17.08203125" style="2" bestFit="1" customWidth="1"/>
    <col min="12" max="12" width="16.33203125" style="2" bestFit="1" customWidth="1"/>
    <col min="13" max="13" width="17.08203125" style="2" bestFit="1" customWidth="1"/>
    <col min="14" max="16384" width="8.83203125" style="2"/>
  </cols>
  <sheetData>
    <row r="1" spans="2:16" ht="13" x14ac:dyDescent="0.3">
      <c r="B1" s="1"/>
    </row>
    <row r="2" spans="2:16" ht="18" x14ac:dyDescent="0.4">
      <c r="B2" s="6" t="s">
        <v>452</v>
      </c>
      <c r="C2" s="9"/>
      <c r="D2" s="9"/>
    </row>
    <row r="3" spans="2:16" ht="13" x14ac:dyDescent="0.3">
      <c r="B3" s="9"/>
      <c r="C3" s="9"/>
      <c r="D3" s="9"/>
    </row>
    <row r="4" spans="2:16" ht="13" x14ac:dyDescent="0.3">
      <c r="B4" s="9" t="s">
        <v>45</v>
      </c>
      <c r="C4" s="13"/>
      <c r="D4" s="13"/>
      <c r="E4" s="83"/>
      <c r="F4" s="18"/>
      <c r="G4" s="10"/>
      <c r="H4" s="146"/>
      <c r="I4" s="214"/>
      <c r="J4" s="214"/>
      <c r="K4" s="214"/>
      <c r="L4" s="214"/>
    </row>
    <row r="5" spans="2:16" ht="13" x14ac:dyDescent="0.3">
      <c r="B5" s="747" t="s">
        <v>46</v>
      </c>
      <c r="C5" s="748" t="s">
        <v>421</v>
      </c>
      <c r="D5" s="229"/>
      <c r="E5" s="337"/>
      <c r="F5" s="756"/>
      <c r="H5" s="214"/>
      <c r="I5" s="214"/>
      <c r="J5" s="214"/>
      <c r="K5" s="214"/>
      <c r="L5" s="214"/>
    </row>
    <row r="6" spans="2:16" ht="13" x14ac:dyDescent="0.3">
      <c r="B6" s="880" t="s">
        <v>48</v>
      </c>
      <c r="C6" s="1146" t="s">
        <v>49</v>
      </c>
      <c r="D6" s="1147"/>
      <c r="E6" s="1147"/>
      <c r="F6" s="1148"/>
      <c r="G6" s="253"/>
      <c r="H6" s="214"/>
      <c r="I6" s="214"/>
      <c r="J6" s="214"/>
      <c r="K6" s="214"/>
      <c r="L6" s="214"/>
    </row>
    <row r="7" spans="2:16" ht="13" x14ac:dyDescent="0.3">
      <c r="B7" s="891" t="s">
        <v>83</v>
      </c>
      <c r="C7" s="757" t="s">
        <v>453</v>
      </c>
      <c r="D7" s="758"/>
      <c r="E7" s="757"/>
      <c r="F7" s="758"/>
      <c r="H7" s="214"/>
      <c r="J7" s="214"/>
      <c r="K7" s="214"/>
      <c r="L7" s="214"/>
    </row>
    <row r="8" spans="2:16" x14ac:dyDescent="0.25">
      <c r="B8" s="11"/>
      <c r="C8" s="11"/>
      <c r="D8" s="11"/>
      <c r="E8" s="83"/>
      <c r="F8" s="18"/>
      <c r="G8" s="10"/>
      <c r="H8" s="214"/>
      <c r="I8" s="214"/>
      <c r="J8" s="214"/>
      <c r="K8" s="214"/>
      <c r="L8" s="214"/>
    </row>
    <row r="9" spans="2:16" ht="13" x14ac:dyDescent="0.3">
      <c r="B9" s="13" t="s">
        <v>454</v>
      </c>
      <c r="C9" s="112"/>
      <c r="D9" s="112"/>
    </row>
    <row r="10" spans="2:16" ht="13" x14ac:dyDescent="0.3">
      <c r="B10" s="112"/>
      <c r="C10" s="112"/>
      <c r="D10" s="112"/>
    </row>
    <row r="11" spans="2:16" ht="15.5" x14ac:dyDescent="0.35">
      <c r="B11" s="255" t="s">
        <v>455</v>
      </c>
      <c r="C11" s="130"/>
      <c r="D11" s="130"/>
    </row>
    <row r="12" spans="2:16" ht="26.15" customHeight="1" thickBot="1" x14ac:dyDescent="0.3">
      <c r="B12" s="256" t="s">
        <v>456</v>
      </c>
      <c r="C12" s="256"/>
      <c r="D12" s="256"/>
      <c r="E12" s="256"/>
      <c r="F12" s="256"/>
      <c r="G12" s="256"/>
      <c r="H12" s="256"/>
      <c r="I12" s="256"/>
      <c r="J12" s="20"/>
      <c r="K12" s="20"/>
      <c r="L12" s="20"/>
      <c r="P12" s="18"/>
    </row>
    <row r="13" spans="2:16" s="198" customFormat="1" ht="30.5" thickBot="1" x14ac:dyDescent="0.4">
      <c r="B13" s="343" t="s">
        <v>97</v>
      </c>
      <c r="C13" s="344" t="s">
        <v>457</v>
      </c>
      <c r="D13" s="344" t="s">
        <v>458</v>
      </c>
      <c r="E13" s="344" t="s">
        <v>459</v>
      </c>
      <c r="F13" s="344" t="s">
        <v>460</v>
      </c>
      <c r="G13" s="444" t="s">
        <v>461</v>
      </c>
      <c r="H13" s="344" t="s">
        <v>462</v>
      </c>
      <c r="I13" s="344" t="s">
        <v>463</v>
      </c>
      <c r="J13" s="444" t="s">
        <v>464</v>
      </c>
      <c r="K13" s="444" t="s">
        <v>465</v>
      </c>
      <c r="L13" s="344" t="s">
        <v>466</v>
      </c>
      <c r="M13" s="345" t="s">
        <v>467</v>
      </c>
    </row>
    <row r="14" spans="2:16" x14ac:dyDescent="0.25">
      <c r="B14" s="29" t="s">
        <v>101</v>
      </c>
      <c r="C14" s="428">
        <f>IF('IV. Datos Entrada-PE'!$D$73="Sí",273.15,'IV. Datos Entrada-PE'!D77)</f>
        <v>273.14999999999998</v>
      </c>
      <c r="D14" s="428">
        <f>IF('IV. Datos Entrada-PE'!$D$73="Sí",1,'IV. Datos Entrada-PE'!E77)</f>
        <v>1</v>
      </c>
      <c r="E14" s="428">
        <f>'IV. Datos Entrada-PE'!F77</f>
        <v>0</v>
      </c>
      <c r="F14" s="428">
        <f>'IV. Datos Entrada-PE'!G77</f>
        <v>0</v>
      </c>
      <c r="G14" s="443">
        <f>IF('III. Datos Entrada-BE'!D31=0, 0, IF('IV. Datos Entrada-PE'!$D$66="Sí",'IV. Datos Entrada-PE'!C96,(E14*F14)*0.717*0.001*(273.15/C14)*(D14/1)))</f>
        <v>0</v>
      </c>
      <c r="H14" s="428">
        <f>'IV. Datos Entrada-PE'!C15</f>
        <v>0</v>
      </c>
      <c r="I14" s="429">
        <f>'IV. Datos Entrada-PE'!H49</f>
        <v>0</v>
      </c>
      <c r="J14" s="31" t="e">
        <f>(G14*(1/H14-I14))</f>
        <v>#DIV/0!</v>
      </c>
      <c r="K14" s="981" t="e">
        <f t="shared" ref="K14:K25" si="0">J14*PCG</f>
        <v>#DIV/0!</v>
      </c>
      <c r="L14" s="1019">
        <f>G14*I14</f>
        <v>0</v>
      </c>
      <c r="M14" s="1023">
        <f t="shared" ref="M14:M25" si="1">L14*PCG</f>
        <v>0</v>
      </c>
    </row>
    <row r="15" spans="2:16" x14ac:dyDescent="0.25">
      <c r="B15" s="959" t="s">
        <v>103</v>
      </c>
      <c r="C15" s="258">
        <f>IF('IV. Datos Entrada-PE'!$D$73="Sí",273.15,'IV. Datos Entrada-PE'!D78)</f>
        <v>273.14999999999998</v>
      </c>
      <c r="D15" s="258">
        <f>IF('IV. Datos Entrada-PE'!$D$73="Sí",1,'IV. Datos Entrada-PE'!E78)</f>
        <v>1</v>
      </c>
      <c r="E15" s="258">
        <f>'IV. Datos Entrada-PE'!F78</f>
        <v>0</v>
      </c>
      <c r="F15" s="258">
        <f>'IV. Datos Entrada-PE'!G78</f>
        <v>0</v>
      </c>
      <c r="G15" s="1024">
        <f>IF('III. Datos Entrada-BE'!D32=0, 0, IF('IV. Datos Entrada-PE'!$D$66="Sí",'IV. Datos Entrada-PE'!C97,(E15*F15)*0.717*0.001*(273.15/C15)*(D15/1)))</f>
        <v>0</v>
      </c>
      <c r="H15" s="258">
        <f>'IV. Datos Entrada-PE'!C16</f>
        <v>0</v>
      </c>
      <c r="I15" s="422">
        <f>'IV. Datos Entrada-PE'!H50</f>
        <v>0</v>
      </c>
      <c r="J15" s="981" t="e">
        <f t="shared" ref="J15:J25" si="2">(G15*(1/H15-I15))</f>
        <v>#DIV/0!</v>
      </c>
      <c r="K15" s="981" t="e">
        <f t="shared" si="0"/>
        <v>#DIV/0!</v>
      </c>
      <c r="L15" s="1019">
        <f t="shared" ref="L15:L25" si="3">G15*I15</f>
        <v>0</v>
      </c>
      <c r="M15" s="1023">
        <f t="shared" si="1"/>
        <v>0</v>
      </c>
    </row>
    <row r="16" spans="2:16" x14ac:dyDescent="0.25">
      <c r="B16" s="959" t="s">
        <v>105</v>
      </c>
      <c r="C16" s="258">
        <f>IF('IV. Datos Entrada-PE'!$D$73="Sí",273.15,'IV. Datos Entrada-PE'!D79)</f>
        <v>273.14999999999998</v>
      </c>
      <c r="D16" s="258">
        <f>IF('IV. Datos Entrada-PE'!$D$73="Sí",1,'IV. Datos Entrada-PE'!E79)</f>
        <v>1</v>
      </c>
      <c r="E16" s="258">
        <f>'IV. Datos Entrada-PE'!F79</f>
        <v>0</v>
      </c>
      <c r="F16" s="258">
        <f>'IV. Datos Entrada-PE'!G79</f>
        <v>0</v>
      </c>
      <c r="G16" s="1024">
        <f>IF('III. Datos Entrada-BE'!D33=0, 0, IF('IV. Datos Entrada-PE'!$D$66="Sí",'IV. Datos Entrada-PE'!C98,(E16*F16)*0.717*0.001*(273.15/C16)*(D16/1)))</f>
        <v>0</v>
      </c>
      <c r="H16" s="258">
        <f>'IV. Datos Entrada-PE'!C17</f>
        <v>0</v>
      </c>
      <c r="I16" s="422">
        <f>'IV. Datos Entrada-PE'!H51</f>
        <v>0</v>
      </c>
      <c r="J16" s="981" t="e">
        <f t="shared" si="2"/>
        <v>#DIV/0!</v>
      </c>
      <c r="K16" s="981" t="e">
        <f t="shared" si="0"/>
        <v>#DIV/0!</v>
      </c>
      <c r="L16" s="1019">
        <f t="shared" si="3"/>
        <v>0</v>
      </c>
      <c r="M16" s="1023">
        <f t="shared" si="1"/>
        <v>0</v>
      </c>
    </row>
    <row r="17" spans="2:13" x14ac:dyDescent="0.25">
      <c r="B17" s="959" t="s">
        <v>107</v>
      </c>
      <c r="C17" s="258">
        <f>IF('IV. Datos Entrada-PE'!$D$73="Sí",273.15,'IV. Datos Entrada-PE'!D80)</f>
        <v>273.14999999999998</v>
      </c>
      <c r="D17" s="258">
        <f>IF('IV. Datos Entrada-PE'!$D$73="Sí",1,'IV. Datos Entrada-PE'!E80)</f>
        <v>1</v>
      </c>
      <c r="E17" s="258">
        <f>'IV. Datos Entrada-PE'!F80</f>
        <v>0</v>
      </c>
      <c r="F17" s="258">
        <f>'IV. Datos Entrada-PE'!G80</f>
        <v>0</v>
      </c>
      <c r="G17" s="1024">
        <f>IF('III. Datos Entrada-BE'!D34=0, 0, IF('IV. Datos Entrada-PE'!$D$66="Sí",'IV. Datos Entrada-PE'!C99,(E17*F17)*0.717*0.001*(273.15/C17)*(D17/1)))</f>
        <v>0</v>
      </c>
      <c r="H17" s="258">
        <f>'IV. Datos Entrada-PE'!C18</f>
        <v>0</v>
      </c>
      <c r="I17" s="422">
        <f>'IV. Datos Entrada-PE'!H52</f>
        <v>0</v>
      </c>
      <c r="J17" s="981" t="e">
        <f t="shared" si="2"/>
        <v>#DIV/0!</v>
      </c>
      <c r="K17" s="981" t="e">
        <f t="shared" si="0"/>
        <v>#DIV/0!</v>
      </c>
      <c r="L17" s="1019">
        <f t="shared" si="3"/>
        <v>0</v>
      </c>
      <c r="M17" s="1023">
        <f t="shared" si="1"/>
        <v>0</v>
      </c>
    </row>
    <row r="18" spans="2:13" x14ac:dyDescent="0.25">
      <c r="B18" s="959" t="s">
        <v>109</v>
      </c>
      <c r="C18" s="258">
        <f>IF('IV. Datos Entrada-PE'!$D$73="Sí",273.15,'IV. Datos Entrada-PE'!D81)</f>
        <v>273.14999999999998</v>
      </c>
      <c r="D18" s="258">
        <f>IF('IV. Datos Entrada-PE'!$D$73="Sí",1,'IV. Datos Entrada-PE'!E81)</f>
        <v>1</v>
      </c>
      <c r="E18" s="258">
        <f>'IV. Datos Entrada-PE'!F81</f>
        <v>0</v>
      </c>
      <c r="F18" s="258">
        <f>'IV. Datos Entrada-PE'!G81</f>
        <v>0</v>
      </c>
      <c r="G18" s="1024">
        <f>IF('III. Datos Entrada-BE'!D35=0, 0, IF('IV. Datos Entrada-PE'!$D$66="Sí",'IV. Datos Entrada-PE'!C100,(E18*F18)*0.717*0.001*(273.15/C18)*(D18/1)))</f>
        <v>0</v>
      </c>
      <c r="H18" s="258">
        <f>'IV. Datos Entrada-PE'!C19</f>
        <v>0</v>
      </c>
      <c r="I18" s="445">
        <f>'IV. Datos Entrada-PE'!H53</f>
        <v>0</v>
      </c>
      <c r="J18" s="981" t="e">
        <f t="shared" si="2"/>
        <v>#DIV/0!</v>
      </c>
      <c r="K18" s="981" t="e">
        <f t="shared" si="0"/>
        <v>#DIV/0!</v>
      </c>
      <c r="L18" s="1019">
        <f t="shared" si="3"/>
        <v>0</v>
      </c>
      <c r="M18" s="1023">
        <f t="shared" si="1"/>
        <v>0</v>
      </c>
    </row>
    <row r="19" spans="2:13" x14ac:dyDescent="0.25">
      <c r="B19" s="959" t="s">
        <v>111</v>
      </c>
      <c r="C19" s="258">
        <f>IF('IV. Datos Entrada-PE'!$D$73="Sí",273.15,'IV. Datos Entrada-PE'!D82)</f>
        <v>273.14999999999998</v>
      </c>
      <c r="D19" s="258">
        <f>IF('IV. Datos Entrada-PE'!$D$73="Sí",1,'IV. Datos Entrada-PE'!E82)</f>
        <v>1</v>
      </c>
      <c r="E19" s="258">
        <f>'IV. Datos Entrada-PE'!F82</f>
        <v>0</v>
      </c>
      <c r="F19" s="258">
        <f>'IV. Datos Entrada-PE'!G82</f>
        <v>0</v>
      </c>
      <c r="G19" s="1024">
        <f>IF('III. Datos Entrada-BE'!D36=0, 0, IF('IV. Datos Entrada-PE'!$D$66="Sí",'IV. Datos Entrada-PE'!C101,(E19*F19)*0.717*0.001*(273.15/C19)*(D19/1)))</f>
        <v>0</v>
      </c>
      <c r="H19" s="258">
        <f>'IV. Datos Entrada-PE'!C20</f>
        <v>0</v>
      </c>
      <c r="I19" s="445">
        <f>'IV. Datos Entrada-PE'!H54</f>
        <v>0</v>
      </c>
      <c r="J19" s="981" t="e">
        <f t="shared" si="2"/>
        <v>#DIV/0!</v>
      </c>
      <c r="K19" s="981" t="e">
        <f t="shared" si="0"/>
        <v>#DIV/0!</v>
      </c>
      <c r="L19" s="1019">
        <f t="shared" si="3"/>
        <v>0</v>
      </c>
      <c r="M19" s="1023">
        <f t="shared" si="1"/>
        <v>0</v>
      </c>
    </row>
    <row r="20" spans="2:13" x14ac:dyDescent="0.25">
      <c r="B20" s="959" t="s">
        <v>113</v>
      </c>
      <c r="C20" s="258">
        <f>IF('IV. Datos Entrada-PE'!$D$73="Sí",273.15,'IV. Datos Entrada-PE'!D83)</f>
        <v>273.14999999999998</v>
      </c>
      <c r="D20" s="258">
        <f>IF('IV. Datos Entrada-PE'!$D$73="Sí",1,'IV. Datos Entrada-PE'!E83)</f>
        <v>1</v>
      </c>
      <c r="E20" s="258">
        <f>'IV. Datos Entrada-PE'!F83</f>
        <v>0</v>
      </c>
      <c r="F20" s="258">
        <f>'IV. Datos Entrada-PE'!G83</f>
        <v>0</v>
      </c>
      <c r="G20" s="1024">
        <f>IF('III. Datos Entrada-BE'!D37=0, 0, IF('IV. Datos Entrada-PE'!$D$66="Sí",'IV. Datos Entrada-PE'!C102,(E20*F20)*0.717*0.001*(273.15/C20)*(D20/1)))</f>
        <v>0</v>
      </c>
      <c r="H20" s="258">
        <f>'IV. Datos Entrada-PE'!C21</f>
        <v>0</v>
      </c>
      <c r="I20" s="445">
        <f>'IV. Datos Entrada-PE'!H55</f>
        <v>0</v>
      </c>
      <c r="J20" s="981" t="e">
        <f t="shared" si="2"/>
        <v>#DIV/0!</v>
      </c>
      <c r="K20" s="981" t="e">
        <f t="shared" si="0"/>
        <v>#DIV/0!</v>
      </c>
      <c r="L20" s="1019">
        <f t="shared" si="3"/>
        <v>0</v>
      </c>
      <c r="M20" s="1023">
        <f t="shared" si="1"/>
        <v>0</v>
      </c>
    </row>
    <row r="21" spans="2:13" x14ac:dyDescent="0.25">
      <c r="B21" s="959" t="s">
        <v>115</v>
      </c>
      <c r="C21" s="258">
        <f>IF('IV. Datos Entrada-PE'!$D$73="Sí",273.15,'IV. Datos Entrada-PE'!D84)</f>
        <v>273.14999999999998</v>
      </c>
      <c r="D21" s="258">
        <f>IF('IV. Datos Entrada-PE'!$D$73="Sí",1,'IV. Datos Entrada-PE'!E84)</f>
        <v>1</v>
      </c>
      <c r="E21" s="258">
        <f>'IV. Datos Entrada-PE'!F84</f>
        <v>0</v>
      </c>
      <c r="F21" s="258">
        <f>'IV. Datos Entrada-PE'!G84</f>
        <v>0</v>
      </c>
      <c r="G21" s="1024">
        <f>IF('III. Datos Entrada-BE'!D38=0, 0, IF('IV. Datos Entrada-PE'!$D$66="Sí",'IV. Datos Entrada-PE'!C103,(E21*F21)*0.717*0.001*(273.15/C21)*(D21/1)))</f>
        <v>0</v>
      </c>
      <c r="H21" s="258">
        <f>'IV. Datos Entrada-PE'!C22</f>
        <v>0</v>
      </c>
      <c r="I21" s="445">
        <f>'IV. Datos Entrada-PE'!H56</f>
        <v>0</v>
      </c>
      <c r="J21" s="981" t="e">
        <f t="shared" si="2"/>
        <v>#DIV/0!</v>
      </c>
      <c r="K21" s="981" t="e">
        <f t="shared" si="0"/>
        <v>#DIV/0!</v>
      </c>
      <c r="L21" s="1019">
        <f t="shared" si="3"/>
        <v>0</v>
      </c>
      <c r="M21" s="1023">
        <f t="shared" si="1"/>
        <v>0</v>
      </c>
    </row>
    <row r="22" spans="2:13" x14ac:dyDescent="0.25">
      <c r="B22" s="959" t="s">
        <v>117</v>
      </c>
      <c r="C22" s="258">
        <f>IF('IV. Datos Entrada-PE'!$D$73="Sí",273.15,'IV. Datos Entrada-PE'!D85)</f>
        <v>273.14999999999998</v>
      </c>
      <c r="D22" s="258">
        <f>IF('IV. Datos Entrada-PE'!$D$73="Sí",1,'IV. Datos Entrada-PE'!E85)</f>
        <v>1</v>
      </c>
      <c r="E22" s="258">
        <f>'IV. Datos Entrada-PE'!F85</f>
        <v>0</v>
      </c>
      <c r="F22" s="258">
        <f>'IV. Datos Entrada-PE'!G85</f>
        <v>0</v>
      </c>
      <c r="G22" s="1024">
        <f>IF('III. Datos Entrada-BE'!D39=0, 0, IF('IV. Datos Entrada-PE'!$D$66="Sí",'IV. Datos Entrada-PE'!C104,(E22*F22)*0.717*0.001*(273.15/C22)*(D22/1)))</f>
        <v>0</v>
      </c>
      <c r="H22" s="258">
        <f>'IV. Datos Entrada-PE'!C23</f>
        <v>0</v>
      </c>
      <c r="I22" s="445">
        <f>'IV. Datos Entrada-PE'!H57</f>
        <v>0</v>
      </c>
      <c r="J22" s="981" t="e">
        <f t="shared" si="2"/>
        <v>#DIV/0!</v>
      </c>
      <c r="K22" s="981" t="e">
        <f t="shared" si="0"/>
        <v>#DIV/0!</v>
      </c>
      <c r="L22" s="1019">
        <f t="shared" si="3"/>
        <v>0</v>
      </c>
      <c r="M22" s="1023">
        <f t="shared" si="1"/>
        <v>0</v>
      </c>
    </row>
    <row r="23" spans="2:13" x14ac:dyDescent="0.25">
      <c r="B23" s="959" t="s">
        <v>119</v>
      </c>
      <c r="C23" s="258">
        <f>IF('IV. Datos Entrada-PE'!$D$73="Sí",273.15,'IV. Datos Entrada-PE'!D86)</f>
        <v>273.14999999999998</v>
      </c>
      <c r="D23" s="258">
        <f>IF('IV. Datos Entrada-PE'!$D$73="Sí",1,'IV. Datos Entrada-PE'!E86)</f>
        <v>1</v>
      </c>
      <c r="E23" s="258">
        <f>'IV. Datos Entrada-PE'!F86</f>
        <v>0</v>
      </c>
      <c r="F23" s="258">
        <f>'IV. Datos Entrada-PE'!G86</f>
        <v>0</v>
      </c>
      <c r="G23" s="1024">
        <f>IF('III. Datos Entrada-BE'!D40=0, 0, IF('IV. Datos Entrada-PE'!$D$66="Sí",'IV. Datos Entrada-PE'!C105,(E23*F23)*0.717*0.001*(273.15/C23)*(D23/1)))</f>
        <v>0</v>
      </c>
      <c r="H23" s="258">
        <f>'IV. Datos Entrada-PE'!C24</f>
        <v>0</v>
      </c>
      <c r="I23" s="445">
        <f>'IV. Datos Entrada-PE'!H58</f>
        <v>0</v>
      </c>
      <c r="J23" s="981" t="e">
        <f t="shared" si="2"/>
        <v>#DIV/0!</v>
      </c>
      <c r="K23" s="981" t="e">
        <f t="shared" si="0"/>
        <v>#DIV/0!</v>
      </c>
      <c r="L23" s="1019">
        <f t="shared" si="3"/>
        <v>0</v>
      </c>
      <c r="M23" s="1023">
        <f t="shared" si="1"/>
        <v>0</v>
      </c>
    </row>
    <row r="24" spans="2:13" x14ac:dyDescent="0.25">
      <c r="B24" s="959" t="s">
        <v>121</v>
      </c>
      <c r="C24" s="258">
        <f>IF('IV. Datos Entrada-PE'!$D$73="Sí",273.15,'IV. Datos Entrada-PE'!D87)</f>
        <v>273.14999999999998</v>
      </c>
      <c r="D24" s="258">
        <f>IF('IV. Datos Entrada-PE'!$D$73="Sí",1,'IV. Datos Entrada-PE'!E87)</f>
        <v>1</v>
      </c>
      <c r="E24" s="258">
        <f>'IV. Datos Entrada-PE'!F87</f>
        <v>0</v>
      </c>
      <c r="F24" s="258">
        <f>'IV. Datos Entrada-PE'!G87</f>
        <v>0</v>
      </c>
      <c r="G24" s="1024">
        <f>IF('III. Datos Entrada-BE'!D41=0, 0, IF('IV. Datos Entrada-PE'!$D$66="Sí",'IV. Datos Entrada-PE'!C106,(E24*F24)*0.717*0.001*(273.15/C24)*(D24/1)))</f>
        <v>0</v>
      </c>
      <c r="H24" s="258">
        <f>'IV. Datos Entrada-PE'!C25</f>
        <v>0</v>
      </c>
      <c r="I24" s="445">
        <f>'IV. Datos Entrada-PE'!H59</f>
        <v>0</v>
      </c>
      <c r="J24" s="981" t="e">
        <f t="shared" si="2"/>
        <v>#DIV/0!</v>
      </c>
      <c r="K24" s="981" t="e">
        <f t="shared" si="0"/>
        <v>#DIV/0!</v>
      </c>
      <c r="L24" s="1019">
        <f t="shared" si="3"/>
        <v>0</v>
      </c>
      <c r="M24" s="1023">
        <f t="shared" si="1"/>
        <v>0</v>
      </c>
    </row>
    <row r="25" spans="2:13" ht="13" thickBot="1" x14ac:dyDescent="0.3">
      <c r="B25" s="965" t="s">
        <v>123</v>
      </c>
      <c r="C25" s="272">
        <f>IF('IV. Datos Entrada-PE'!$D$73="Sí",273.15,'IV. Datos Entrada-PE'!D88)</f>
        <v>273.14999999999998</v>
      </c>
      <c r="D25" s="272">
        <f>IF('IV. Datos Entrada-PE'!$D$73="Sí",1,'IV. Datos Entrada-PE'!E88)</f>
        <v>1</v>
      </c>
      <c r="E25" s="272">
        <f>'IV. Datos Entrada-PE'!F88</f>
        <v>0</v>
      </c>
      <c r="F25" s="272">
        <f>'IV. Datos Entrada-PE'!G88</f>
        <v>0</v>
      </c>
      <c r="G25" s="1025">
        <f>IF('III. Datos Entrada-BE'!D42=0, 0, IF('IV. Datos Entrada-PE'!$D$66="Sí",'IV. Datos Entrada-PE'!C107,(E25*F25)*0.717*0.001*(273.15/C25)*(D25/1)))</f>
        <v>0</v>
      </c>
      <c r="H25" s="272">
        <f>'IV. Datos Entrada-PE'!C26</f>
        <v>0</v>
      </c>
      <c r="I25" s="446">
        <f>'IV. Datos Entrada-PE'!H60</f>
        <v>0</v>
      </c>
      <c r="J25" s="983" t="e">
        <f t="shared" si="2"/>
        <v>#DIV/0!</v>
      </c>
      <c r="K25" s="983" t="e">
        <f t="shared" si="0"/>
        <v>#DIV/0!</v>
      </c>
      <c r="L25" s="1026">
        <f t="shared" si="3"/>
        <v>0</v>
      </c>
      <c r="M25" s="1027">
        <f t="shared" si="1"/>
        <v>0</v>
      </c>
    </row>
    <row r="26" spans="2:13" ht="13.5" thickBot="1" x14ac:dyDescent="0.35">
      <c r="B26" s="423" t="s">
        <v>468</v>
      </c>
      <c r="C26" s="424"/>
      <c r="D26" s="424"/>
      <c r="E26" s="425"/>
      <c r="F26" s="426"/>
      <c r="G26" s="427">
        <f>SUM(G14:G25)</f>
        <v>0</v>
      </c>
      <c r="H26" s="14"/>
      <c r="I26" s="14"/>
      <c r="J26" s="1020" t="e">
        <f>SUM(J14:J25)</f>
        <v>#DIV/0!</v>
      </c>
      <c r="K26" s="1021" t="e">
        <f>SUM(K14:K25)</f>
        <v>#DIV/0!</v>
      </c>
      <c r="L26" s="1021">
        <f>SUM(L14:L25)</f>
        <v>0</v>
      </c>
      <c r="M26" s="1022">
        <f>SUM(M14:M25)</f>
        <v>0</v>
      </c>
    </row>
    <row r="28" spans="2:13" ht="13" thickBot="1" x14ac:dyDescent="0.3"/>
    <row r="29" spans="2:13" x14ac:dyDescent="0.25">
      <c r="B29" s="1051" t="s">
        <v>469</v>
      </c>
      <c r="C29" s="1052"/>
      <c r="D29" s="1052"/>
      <c r="E29" s="1052"/>
      <c r="F29" s="1052"/>
      <c r="G29" s="1052"/>
      <c r="H29" s="1052"/>
      <c r="I29" s="1052"/>
      <c r="J29" s="1053"/>
    </row>
    <row r="30" spans="2:13" x14ac:dyDescent="0.25">
      <c r="B30" s="1054"/>
      <c r="C30" s="1055"/>
      <c r="D30" s="1055"/>
      <c r="E30" s="1055"/>
      <c r="F30" s="1055"/>
      <c r="G30" s="1055"/>
      <c r="H30" s="1055"/>
      <c r="I30" s="1055"/>
      <c r="J30" s="1056"/>
    </row>
    <row r="31" spans="2:13" x14ac:dyDescent="0.25">
      <c r="B31" s="1054"/>
      <c r="C31" s="1055"/>
      <c r="D31" s="1055"/>
      <c r="E31" s="1055"/>
      <c r="F31" s="1055"/>
      <c r="G31" s="1055"/>
      <c r="H31" s="1055"/>
      <c r="I31" s="1055"/>
      <c r="J31" s="1056"/>
    </row>
    <row r="32" spans="2:13" x14ac:dyDescent="0.25">
      <c r="B32" s="1054"/>
      <c r="C32" s="1055"/>
      <c r="D32" s="1055"/>
      <c r="E32" s="1055"/>
      <c r="F32" s="1055"/>
      <c r="G32" s="1055"/>
      <c r="H32" s="1055"/>
      <c r="I32" s="1055"/>
      <c r="J32" s="1056"/>
    </row>
    <row r="33" spans="2:10" x14ac:dyDescent="0.25">
      <c r="B33" s="1054"/>
      <c r="C33" s="1055"/>
      <c r="D33" s="1055"/>
      <c r="E33" s="1055"/>
      <c r="F33" s="1055"/>
      <c r="G33" s="1055"/>
      <c r="H33" s="1055"/>
      <c r="I33" s="1055"/>
      <c r="J33" s="1056"/>
    </row>
    <row r="34" spans="2:10" x14ac:dyDescent="0.25">
      <c r="B34" s="1054"/>
      <c r="C34" s="1055"/>
      <c r="D34" s="1055"/>
      <c r="E34" s="1055"/>
      <c r="F34" s="1055"/>
      <c r="G34" s="1055"/>
      <c r="H34" s="1055"/>
      <c r="I34" s="1055"/>
      <c r="J34" s="1056"/>
    </row>
    <row r="35" spans="2:10" ht="13" thickBot="1" x14ac:dyDescent="0.3">
      <c r="B35" s="1057"/>
      <c r="C35" s="1058"/>
      <c r="D35" s="1058"/>
      <c r="E35" s="1058"/>
      <c r="F35" s="1058"/>
      <c r="G35" s="1058"/>
      <c r="H35" s="1058"/>
      <c r="I35" s="1058"/>
      <c r="J35" s="1059"/>
    </row>
  </sheetData>
  <sheetProtection algorithmName="SHA-512" hashValue="711/BI1XmJbs5NCAjoURkSrWqYO/wKFf1BnyYbiAy+cmeH0N0au3kN6KNorSSu9014i6nMOxXzoYMwIMvu/jLg==" saltValue="BhrRPEtTHX5JS9KhUtPhMA==" spinCount="100000" sheet="1" objects="1" scenarios="1"/>
  <mergeCells count="2">
    <mergeCell ref="C6:F6"/>
    <mergeCell ref="B29:J3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6"/>
  <sheetViews>
    <sheetView showGridLines="0" zoomScale="80" zoomScaleNormal="80" workbookViewId="0">
      <selection activeCell="M17" sqref="M17"/>
    </sheetView>
  </sheetViews>
  <sheetFormatPr defaultColWidth="8.83203125" defaultRowHeight="12.5" x14ac:dyDescent="0.25"/>
  <cols>
    <col min="1" max="1" width="4" style="2" customWidth="1"/>
    <col min="2" max="2" width="15.58203125" style="2" customWidth="1"/>
    <col min="3" max="3" width="33.58203125" style="2" bestFit="1" customWidth="1"/>
    <col min="4" max="4" width="12.83203125" style="2" bestFit="1" customWidth="1"/>
    <col min="5" max="5" width="8.5" style="2" bestFit="1" customWidth="1"/>
    <col min="6" max="6" width="15.08203125" style="2" bestFit="1" customWidth="1"/>
    <col min="7" max="7" width="18.83203125" style="2" bestFit="1" customWidth="1"/>
    <col min="8" max="8" width="8.5" style="2" bestFit="1" customWidth="1"/>
    <col min="9" max="9" width="21.5" style="2" bestFit="1" customWidth="1"/>
    <col min="10" max="16384" width="8.83203125" style="2"/>
  </cols>
  <sheetData>
    <row r="1" spans="2:9" ht="13" x14ac:dyDescent="0.3">
      <c r="B1" s="1"/>
      <c r="F1" s="10"/>
    </row>
    <row r="2" spans="2:9" ht="18" x14ac:dyDescent="0.4">
      <c r="B2" s="6" t="s">
        <v>470</v>
      </c>
      <c r="F2" s="10"/>
    </row>
    <row r="3" spans="2:9" ht="13" x14ac:dyDescent="0.3">
      <c r="B3" s="9"/>
      <c r="F3" s="10"/>
    </row>
    <row r="4" spans="2:9" ht="13" x14ac:dyDescent="0.3">
      <c r="B4" s="9" t="s">
        <v>471</v>
      </c>
      <c r="C4" s="11"/>
      <c r="D4" s="18"/>
      <c r="E4" s="10"/>
      <c r="F4" s="10"/>
      <c r="G4" s="10"/>
      <c r="H4" s="10"/>
      <c r="I4" s="10"/>
    </row>
    <row r="5" spans="2:9" ht="13" x14ac:dyDescent="0.3">
      <c r="B5" s="893" t="s">
        <v>46</v>
      </c>
      <c r="C5" s="748" t="s">
        <v>421</v>
      </c>
      <c r="D5" s="229"/>
      <c r="E5" s="337"/>
      <c r="F5" s="756"/>
      <c r="G5" s="10"/>
      <c r="H5" s="10"/>
      <c r="I5" s="10"/>
    </row>
    <row r="6" spans="2:9" ht="13" x14ac:dyDescent="0.3">
      <c r="B6" s="880" t="s">
        <v>48</v>
      </c>
      <c r="C6" s="1146" t="s">
        <v>49</v>
      </c>
      <c r="D6" s="1147"/>
      <c r="E6" s="1147"/>
      <c r="F6" s="1148"/>
      <c r="G6" s="10"/>
      <c r="H6" s="10"/>
      <c r="I6" s="10"/>
    </row>
    <row r="7" spans="2:9" ht="13" x14ac:dyDescent="0.3">
      <c r="B7" s="882" t="s">
        <v>81</v>
      </c>
      <c r="C7" s="1149" t="s">
        <v>82</v>
      </c>
      <c r="D7" s="1150"/>
      <c r="E7" s="1150"/>
      <c r="F7" s="1151"/>
      <c r="G7" s="10"/>
      <c r="H7" s="10"/>
      <c r="I7" s="10"/>
    </row>
    <row r="8" spans="2:9" ht="13" x14ac:dyDescent="0.3">
      <c r="B8" s="891" t="s">
        <v>83</v>
      </c>
      <c r="C8" s="757" t="s">
        <v>453</v>
      </c>
      <c r="D8" s="254"/>
      <c r="E8" s="254"/>
      <c r="F8" s="758"/>
      <c r="G8" s="10"/>
      <c r="H8" s="10"/>
      <c r="I8" s="10"/>
    </row>
    <row r="9" spans="2:9" x14ac:dyDescent="0.25">
      <c r="F9" s="10"/>
      <c r="G9" s="10"/>
      <c r="H9" s="10"/>
      <c r="I9" s="10"/>
    </row>
    <row r="10" spans="2:9" ht="13" x14ac:dyDescent="0.3">
      <c r="B10" s="13" t="s">
        <v>454</v>
      </c>
      <c r="F10" s="10"/>
    </row>
    <row r="11" spans="2:9" ht="33" customHeight="1" x14ac:dyDescent="0.25">
      <c r="B11" s="259" t="s">
        <v>472</v>
      </c>
      <c r="F11" s="10"/>
    </row>
    <row r="12" spans="2:9" ht="15.5" x14ac:dyDescent="0.35">
      <c r="B12" s="255" t="s">
        <v>473</v>
      </c>
      <c r="F12" s="10"/>
    </row>
    <row r="13" spans="2:9" ht="40" customHeight="1" thickBot="1" x14ac:dyDescent="0.3">
      <c r="B13" s="1152" t="s">
        <v>474</v>
      </c>
      <c r="C13" s="1062"/>
      <c r="D13" s="1062"/>
      <c r="E13" s="1062"/>
      <c r="F13" s="1062"/>
      <c r="G13" s="1062"/>
      <c r="H13" s="1062"/>
      <c r="I13" s="1062"/>
    </row>
    <row r="14" spans="2:9" s="22" customFormat="1" ht="31.5" thickBot="1" x14ac:dyDescent="0.45">
      <c r="B14" s="260" t="s">
        <v>97</v>
      </c>
      <c r="C14" s="285" t="s">
        <v>341</v>
      </c>
      <c r="D14" s="74" t="s">
        <v>475</v>
      </c>
      <c r="E14" s="346" t="s">
        <v>343</v>
      </c>
      <c r="F14" s="285" t="s">
        <v>476</v>
      </c>
      <c r="G14" s="346" t="s">
        <v>477</v>
      </c>
      <c r="H14" s="388" t="s">
        <v>478</v>
      </c>
      <c r="I14" s="388" t="s">
        <v>479</v>
      </c>
    </row>
    <row r="15" spans="2:9" s="22" customFormat="1" ht="13" x14ac:dyDescent="0.3">
      <c r="B15" s="263" t="s">
        <v>101</v>
      </c>
      <c r="C15" s="759">
        <f>'IV. Datos Entrada-PE'!C114</f>
        <v>0</v>
      </c>
      <c r="D15" s="760">
        <f>'IV. Datos Entrada-PE'!D114</f>
        <v>0</v>
      </c>
      <c r="E15" s="760">
        <f>'IV. Datos Entrada-PE'!E114</f>
        <v>0</v>
      </c>
      <c r="F15" s="761">
        <v>0.71699999999999997</v>
      </c>
      <c r="G15" s="896">
        <v>1E-3</v>
      </c>
      <c r="H15" s="762">
        <f>(C15+(D15*E15))*F15*G15*'VIII. PE CH4(BCS)'!F14</f>
        <v>0</v>
      </c>
      <c r="I15" s="762">
        <f t="shared" ref="I15:I26" si="0">H15*PCG</f>
        <v>0</v>
      </c>
    </row>
    <row r="16" spans="2:9" s="22" customFormat="1" ht="13" x14ac:dyDescent="0.3">
      <c r="B16" s="763" t="s">
        <v>103</v>
      </c>
      <c r="C16" s="264">
        <f>'IV. Datos Entrada-PE'!C115</f>
        <v>0</v>
      </c>
      <c r="D16" s="265">
        <f>'IV. Datos Entrada-PE'!D115</f>
        <v>0</v>
      </c>
      <c r="E16" s="265">
        <f>'IV. Datos Entrada-PE'!E115</f>
        <v>0</v>
      </c>
      <c r="F16" s="266">
        <v>0.71699999999999997</v>
      </c>
      <c r="G16" s="267">
        <v>1E-3</v>
      </c>
      <c r="H16" s="268">
        <f>(C16+(D16*E16))*F16*G16*'VIII. PE CH4(BCS)'!F15</f>
        <v>0</v>
      </c>
      <c r="I16" s="762">
        <f t="shared" si="0"/>
        <v>0</v>
      </c>
    </row>
    <row r="17" spans="2:10" s="22" customFormat="1" ht="13" x14ac:dyDescent="0.3">
      <c r="B17" s="763" t="s">
        <v>105</v>
      </c>
      <c r="C17" s="264">
        <f>'IV. Datos Entrada-PE'!C116</f>
        <v>0</v>
      </c>
      <c r="D17" s="265">
        <f>'IV. Datos Entrada-PE'!D116</f>
        <v>0</v>
      </c>
      <c r="E17" s="265">
        <f>'IV. Datos Entrada-PE'!E116</f>
        <v>0</v>
      </c>
      <c r="F17" s="266">
        <v>0.71699999999999997</v>
      </c>
      <c r="G17" s="267">
        <v>1E-3</v>
      </c>
      <c r="H17" s="268">
        <f>(C17+(D17*E17))*F17*G17*'VIII. PE CH4(BCS)'!F16</f>
        <v>0</v>
      </c>
      <c r="I17" s="762">
        <f t="shared" si="0"/>
        <v>0</v>
      </c>
    </row>
    <row r="18" spans="2:10" s="22" customFormat="1" ht="13" x14ac:dyDescent="0.3">
      <c r="B18" s="763" t="s">
        <v>107</v>
      </c>
      <c r="C18" s="264">
        <f>'IV. Datos Entrada-PE'!C117</f>
        <v>0</v>
      </c>
      <c r="D18" s="265">
        <f>'IV. Datos Entrada-PE'!D117</f>
        <v>0</v>
      </c>
      <c r="E18" s="265">
        <f>'IV. Datos Entrada-PE'!E117</f>
        <v>0</v>
      </c>
      <c r="F18" s="266">
        <v>0.71699999999999997</v>
      </c>
      <c r="G18" s="267">
        <v>1E-3</v>
      </c>
      <c r="H18" s="268">
        <f>(C18+(D18*E18))*F18*G18*'VIII. PE CH4(BCS)'!F17</f>
        <v>0</v>
      </c>
      <c r="I18" s="762">
        <f t="shared" si="0"/>
        <v>0</v>
      </c>
    </row>
    <row r="19" spans="2:10" s="22" customFormat="1" ht="13" x14ac:dyDescent="0.3">
      <c r="B19" s="763" t="s">
        <v>109</v>
      </c>
      <c r="C19" s="264">
        <f>'IV. Datos Entrada-PE'!C118</f>
        <v>0</v>
      </c>
      <c r="D19" s="265">
        <f>'IV. Datos Entrada-PE'!D118</f>
        <v>0</v>
      </c>
      <c r="E19" s="265">
        <f>'IV. Datos Entrada-PE'!E118</f>
        <v>0</v>
      </c>
      <c r="F19" s="266">
        <v>0.71699999999999997</v>
      </c>
      <c r="G19" s="267">
        <v>1E-3</v>
      </c>
      <c r="H19" s="268">
        <f>(C19+(D19*E19))*F19*G19*'VIII. PE CH4(BCS)'!F18</f>
        <v>0</v>
      </c>
      <c r="I19" s="762">
        <f t="shared" si="0"/>
        <v>0</v>
      </c>
    </row>
    <row r="20" spans="2:10" s="22" customFormat="1" ht="13" x14ac:dyDescent="0.3">
      <c r="B20" s="763" t="s">
        <v>111</v>
      </c>
      <c r="C20" s="264">
        <f>'IV. Datos Entrada-PE'!C119</f>
        <v>0</v>
      </c>
      <c r="D20" s="265">
        <f>'IV. Datos Entrada-PE'!D119</f>
        <v>0</v>
      </c>
      <c r="E20" s="265">
        <f>'IV. Datos Entrada-PE'!E119</f>
        <v>0</v>
      </c>
      <c r="F20" s="266">
        <v>0.71699999999999997</v>
      </c>
      <c r="G20" s="267">
        <v>1E-3</v>
      </c>
      <c r="H20" s="268">
        <f>(C20+(D20*E20))*F20*G20*'VIII. PE CH4(BCS)'!F19</f>
        <v>0</v>
      </c>
      <c r="I20" s="762">
        <f t="shared" si="0"/>
        <v>0</v>
      </c>
    </row>
    <row r="21" spans="2:10" s="22" customFormat="1" ht="13" x14ac:dyDescent="0.3">
      <c r="B21" s="763" t="s">
        <v>113</v>
      </c>
      <c r="C21" s="264">
        <f>'IV. Datos Entrada-PE'!C120</f>
        <v>0</v>
      </c>
      <c r="D21" s="265">
        <f>'IV. Datos Entrada-PE'!D120</f>
        <v>0</v>
      </c>
      <c r="E21" s="265">
        <f>'IV. Datos Entrada-PE'!E120</f>
        <v>0</v>
      </c>
      <c r="F21" s="266">
        <v>0.71699999999999997</v>
      </c>
      <c r="G21" s="267">
        <v>1E-3</v>
      </c>
      <c r="H21" s="268">
        <f>(C21+(D21*E21))*F21*G21*'VIII. PE CH4(BCS)'!F20</f>
        <v>0</v>
      </c>
      <c r="I21" s="762">
        <f t="shared" si="0"/>
        <v>0</v>
      </c>
    </row>
    <row r="22" spans="2:10" s="22" customFormat="1" ht="13" x14ac:dyDescent="0.3">
      <c r="B22" s="763" t="s">
        <v>115</v>
      </c>
      <c r="C22" s="264">
        <f>'IV. Datos Entrada-PE'!C121</f>
        <v>0</v>
      </c>
      <c r="D22" s="265">
        <f>'IV. Datos Entrada-PE'!D121</f>
        <v>0</v>
      </c>
      <c r="E22" s="265">
        <f>'IV. Datos Entrada-PE'!E121</f>
        <v>0</v>
      </c>
      <c r="F22" s="266">
        <v>0.71699999999999997</v>
      </c>
      <c r="G22" s="267">
        <v>1E-3</v>
      </c>
      <c r="H22" s="268">
        <f>(C22+(D22*E22))*F22*G22*'VIII. PE CH4(BCS)'!F21</f>
        <v>0</v>
      </c>
      <c r="I22" s="762">
        <f t="shared" si="0"/>
        <v>0</v>
      </c>
    </row>
    <row r="23" spans="2:10" s="22" customFormat="1" ht="13" x14ac:dyDescent="0.3">
      <c r="B23" s="763" t="s">
        <v>117</v>
      </c>
      <c r="C23" s="264">
        <f>'IV. Datos Entrada-PE'!C122</f>
        <v>0</v>
      </c>
      <c r="D23" s="265">
        <f>'IV. Datos Entrada-PE'!D122</f>
        <v>0</v>
      </c>
      <c r="E23" s="265">
        <f>'IV. Datos Entrada-PE'!E122</f>
        <v>0</v>
      </c>
      <c r="F23" s="266">
        <v>0.71699999999999997</v>
      </c>
      <c r="G23" s="267">
        <v>1E-3</v>
      </c>
      <c r="H23" s="268">
        <f>(C23+(D23*E23))*F23*G23*'VIII. PE CH4(BCS)'!F22</f>
        <v>0</v>
      </c>
      <c r="I23" s="762">
        <f t="shared" si="0"/>
        <v>0</v>
      </c>
    </row>
    <row r="24" spans="2:10" s="22" customFormat="1" ht="13" x14ac:dyDescent="0.3">
      <c r="B24" s="763" t="s">
        <v>119</v>
      </c>
      <c r="C24" s="264">
        <f>'IV. Datos Entrada-PE'!C123</f>
        <v>0</v>
      </c>
      <c r="D24" s="265">
        <f>'IV. Datos Entrada-PE'!D123</f>
        <v>0</v>
      </c>
      <c r="E24" s="265">
        <f>'IV. Datos Entrada-PE'!E123</f>
        <v>0</v>
      </c>
      <c r="F24" s="266">
        <v>0.71699999999999997</v>
      </c>
      <c r="G24" s="267">
        <v>1E-3</v>
      </c>
      <c r="H24" s="268">
        <f>(C24+(D24*E24))*F24*G24*'VIII. PE CH4(BCS)'!F23</f>
        <v>0</v>
      </c>
      <c r="I24" s="762">
        <f t="shared" si="0"/>
        <v>0</v>
      </c>
    </row>
    <row r="25" spans="2:10" s="22" customFormat="1" ht="13" x14ac:dyDescent="0.3">
      <c r="B25" s="763" t="s">
        <v>121</v>
      </c>
      <c r="C25" s="264">
        <f>'IV. Datos Entrada-PE'!C124</f>
        <v>0</v>
      </c>
      <c r="D25" s="265">
        <f>'IV. Datos Entrada-PE'!D124</f>
        <v>0</v>
      </c>
      <c r="E25" s="265">
        <f>'IV. Datos Entrada-PE'!E124</f>
        <v>0</v>
      </c>
      <c r="F25" s="266">
        <v>0.71699999999999997</v>
      </c>
      <c r="G25" s="267">
        <v>1E-3</v>
      </c>
      <c r="H25" s="268">
        <f>(C25+(D25*E25))*F25*G25*'VIII. PE CH4(BCS)'!F24</f>
        <v>0</v>
      </c>
      <c r="I25" s="762">
        <f t="shared" si="0"/>
        <v>0</v>
      </c>
    </row>
    <row r="26" spans="2:10" s="22" customFormat="1" ht="13.5" thickBot="1" x14ac:dyDescent="0.35">
      <c r="B26" s="919" t="s">
        <v>123</v>
      </c>
      <c r="C26" s="764">
        <f>'IV. Datos Entrada-PE'!C125</f>
        <v>0</v>
      </c>
      <c r="D26" s="765">
        <f>'IV. Datos Entrada-PE'!D125</f>
        <v>0</v>
      </c>
      <c r="E26" s="766">
        <f>'IV. Datos Entrada-PE'!E125</f>
        <v>0</v>
      </c>
      <c r="F26" s="431">
        <v>0.71699999999999997</v>
      </c>
      <c r="G26" s="432">
        <v>1E-3</v>
      </c>
      <c r="H26" s="433">
        <f>(C26+(D26*E26))*F26*G26*'VIII. PE CH4(BCS)'!F25</f>
        <v>0</v>
      </c>
      <c r="I26" s="762">
        <f t="shared" si="0"/>
        <v>0</v>
      </c>
    </row>
    <row r="27" spans="2:10" s="22" customFormat="1" ht="13.5" thickBot="1" x14ac:dyDescent="0.35">
      <c r="D27" s="2"/>
      <c r="E27" s="2"/>
      <c r="G27" s="269" t="s">
        <v>480</v>
      </c>
      <c r="H27" s="430">
        <f>SUM(H15:H26)</f>
        <v>0</v>
      </c>
      <c r="I27" s="430">
        <f>SUM(I15:I26)</f>
        <v>0</v>
      </c>
    </row>
    <row r="28" spans="2:10" s="22" customFormat="1" ht="13" x14ac:dyDescent="0.3">
      <c r="D28" s="2"/>
      <c r="E28" s="2"/>
      <c r="H28" s="5"/>
    </row>
    <row r="29" spans="2:10" ht="13" thickBot="1" x14ac:dyDescent="0.3">
      <c r="F29" s="10"/>
      <c r="H29" s="5"/>
    </row>
    <row r="30" spans="2:10" ht="12.75" customHeight="1" x14ac:dyDescent="0.25">
      <c r="B30" s="1051" t="s">
        <v>175</v>
      </c>
      <c r="C30" s="1052"/>
      <c r="D30" s="1052"/>
      <c r="E30" s="1052"/>
      <c r="F30" s="1052"/>
      <c r="G30" s="1052"/>
      <c r="H30" s="1052"/>
      <c r="I30" s="1053"/>
      <c r="J30" s="138"/>
    </row>
    <row r="31" spans="2:10" x14ac:dyDescent="0.25">
      <c r="B31" s="1054"/>
      <c r="C31" s="1055"/>
      <c r="D31" s="1055"/>
      <c r="E31" s="1055"/>
      <c r="F31" s="1055"/>
      <c r="G31" s="1055"/>
      <c r="H31" s="1055"/>
      <c r="I31" s="1056"/>
      <c r="J31" s="138"/>
    </row>
    <row r="32" spans="2:10" x14ac:dyDescent="0.25">
      <c r="B32" s="1054"/>
      <c r="C32" s="1055"/>
      <c r="D32" s="1055"/>
      <c r="E32" s="1055"/>
      <c r="F32" s="1055"/>
      <c r="G32" s="1055"/>
      <c r="H32" s="1055"/>
      <c r="I32" s="1056"/>
      <c r="J32" s="138"/>
    </row>
    <row r="33" spans="2:10" x14ac:dyDescent="0.25">
      <c r="B33" s="1054"/>
      <c r="C33" s="1055"/>
      <c r="D33" s="1055"/>
      <c r="E33" s="1055"/>
      <c r="F33" s="1055"/>
      <c r="G33" s="1055"/>
      <c r="H33" s="1055"/>
      <c r="I33" s="1056"/>
      <c r="J33" s="138"/>
    </row>
    <row r="34" spans="2:10" x14ac:dyDescent="0.25">
      <c r="B34" s="1054"/>
      <c r="C34" s="1055"/>
      <c r="D34" s="1055"/>
      <c r="E34" s="1055"/>
      <c r="F34" s="1055"/>
      <c r="G34" s="1055"/>
      <c r="H34" s="1055"/>
      <c r="I34" s="1056"/>
      <c r="J34" s="138"/>
    </row>
    <row r="35" spans="2:10" x14ac:dyDescent="0.25">
      <c r="B35" s="1054"/>
      <c r="C35" s="1055"/>
      <c r="D35" s="1055"/>
      <c r="E35" s="1055"/>
      <c r="F35" s="1055"/>
      <c r="G35" s="1055"/>
      <c r="H35" s="1055"/>
      <c r="I35" s="1056"/>
      <c r="J35" s="138"/>
    </row>
    <row r="36" spans="2:10" ht="13" thickBot="1" x14ac:dyDescent="0.3">
      <c r="B36" s="1057"/>
      <c r="C36" s="1058"/>
      <c r="D36" s="1058"/>
      <c r="E36" s="1058"/>
      <c r="F36" s="1058"/>
      <c r="G36" s="1058"/>
      <c r="H36" s="1058"/>
      <c r="I36" s="1059"/>
      <c r="J36" s="138"/>
    </row>
  </sheetData>
  <sheetProtection algorithmName="SHA-512" hashValue="cPJn7Qqcg4hGKl0adOd96UgOyLZr13w7XwANt1BUmggVOdTqNTMWWuaqMlvt27pXHqxuT/64f0bsx8qGGfCPzw==" saltValue="uAze/SkDh/tPK3ay+9xJ3Q==" spinCount="100000" sheet="1" objects="1" scenarios="1"/>
  <mergeCells count="4">
    <mergeCell ref="C7:F7"/>
    <mergeCell ref="B13:I13"/>
    <mergeCell ref="B30:I36"/>
    <mergeCell ref="C6:F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1" ma:contentTypeDescription="Create a new document." ma:contentTypeScope="" ma:versionID="e21b7f151537d34f4c841c1d78622cc8">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fc1be25fa97894750e25c8c4e0dc0dfb"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4007bd9-c0d9-4f27-a4ad-edebe3770499">
      <UserInfo>
        <DisplayName>Max DuBuisson</DisplayName>
        <AccountId>15</AccountId>
        <AccountType/>
      </UserInfo>
      <UserInfo>
        <DisplayName>Sami Osman</DisplayName>
        <AccountId>14</AccountId>
        <AccountType/>
      </UserInfo>
    </SharedWithUsers>
    <_ip_UnifiedCompliancePolicyUIAction xmlns="http://schemas.microsoft.com/sharepoint/v3" xsi:nil="true"/>
    <_ip_UnifiedCompliancePolicyProperties xmlns="http://schemas.microsoft.com/sharepoint/v3" xsi:nil="true"/>
    <IconOverlay xmlns="http://schemas.microsoft.com/sharepoint/v4" xsi:nil="true"/>
    <lcf76f155ced4ddcb4097134ff3c332f xmlns="9ac66888-105e-4e54-b39a-e32c984792c9">
      <Terms xmlns="http://schemas.microsoft.com/office/infopath/2007/PartnerControls"/>
    </lcf76f155ced4ddcb4097134ff3c332f>
    <TaxCatchAll xmlns="04007bd9-c0d9-4f27-a4ad-edebe3770499" xsi:nil="true"/>
  </documentManagement>
</p:properties>
</file>

<file path=customXml/itemProps1.xml><?xml version="1.0" encoding="utf-8"?>
<ds:datastoreItem xmlns:ds="http://schemas.openxmlformats.org/officeDocument/2006/customXml" ds:itemID="{6B51F4F4-DEDF-4276-936E-EDD20BA9D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562DEA-57C7-4A0B-90B1-F2F068E5AB27}">
  <ds:schemaRefs>
    <ds:schemaRef ds:uri="http://schemas.microsoft.com/sharepoint/v3/contenttype/forms"/>
  </ds:schemaRefs>
</ds:datastoreItem>
</file>

<file path=customXml/itemProps3.xml><?xml version="1.0" encoding="utf-8"?>
<ds:datastoreItem xmlns:ds="http://schemas.openxmlformats.org/officeDocument/2006/customXml" ds:itemID="{C8828AE2-F19F-46D9-AFBC-4F25359624C5}">
  <ds:schemaRefs>
    <ds:schemaRef ds:uri="http://schemas.microsoft.com/sharepoint/v4"/>
    <ds:schemaRef ds:uri="http://schemas.microsoft.com/office/infopath/2007/PartnerControls"/>
    <ds:schemaRef ds:uri="http://purl.org/dc/elements/1.1/"/>
    <ds:schemaRef ds:uri="http://schemas.microsoft.com/office/2006/documentManagement/types"/>
    <ds:schemaRef ds:uri="04007bd9-c0d9-4f27-a4ad-edebe3770499"/>
    <ds:schemaRef ds:uri="http://schemas.microsoft.com/sharepoint/v3"/>
    <ds:schemaRef ds:uri="http://purl.org/dc/dcmitype/"/>
    <ds:schemaRef ds:uri="http://purl.org/dc/terms/"/>
    <ds:schemaRef ds:uri="http://schemas.microsoft.com/office/2006/metadata/properties"/>
    <ds:schemaRef ds:uri="http://schemas.openxmlformats.org/package/2006/metadata/core-properties"/>
    <ds:schemaRef ds:uri="9ac66888-105e-4e54-b39a-e32c984792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 Introducción</vt:lpstr>
      <vt:lpstr>II. Resumen</vt:lpstr>
      <vt:lpstr>III. Datos Entrada-BE</vt:lpstr>
      <vt:lpstr>IV. Datos Entrada-PE</vt:lpstr>
      <vt:lpstr>V. BE CH4-AS</vt:lpstr>
      <vt:lpstr>VI. BE CH4-nAS</vt:lpstr>
      <vt:lpstr>VII. Total BE CH4</vt:lpstr>
      <vt:lpstr>VIII. PE CH4(BCS)</vt:lpstr>
      <vt:lpstr>IX. PE CH4(V)</vt:lpstr>
      <vt:lpstr>X. PE CH4(EP)</vt:lpstr>
      <vt:lpstr>XI. PE CH4(nBCS)</vt:lpstr>
      <vt:lpstr>XII. Total PE CH4</vt:lpstr>
      <vt:lpstr>XIII. CO2</vt:lpstr>
      <vt:lpstr>XIV. Tablas de referencia</vt:lpstr>
      <vt:lpstr>XIV. Descripcion calculos</vt:lpstr>
      <vt:lpstr>PCG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Climate Action Reserve</dc:creator>
  <cp:keywords/>
  <dc:description/>
  <cp:lastModifiedBy>Rachel Mooney</cp:lastModifiedBy>
  <cp:revision/>
  <dcterms:created xsi:type="dcterms:W3CDTF">2012-05-25T20:41:43Z</dcterms:created>
  <dcterms:modified xsi:type="dcterms:W3CDTF">2024-02-22T16:54:48Z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Order">
    <vt:r8>100</vt:r8>
  </property>
  <property fmtid="{D5CDD505-2E9C-101B-9397-08002B2CF9AE}" pid="4" name="MediaServiceImageTags">
    <vt:lpwstr/>
  </property>
</Properties>
</file>